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2D143147-E6E8-4793-B796-2DF74B5DD39B}" xr6:coauthVersionLast="47" xr6:coauthVersionMax="47" xr10:uidLastSave="{00000000-0000-0000-0000-000000000000}"/>
  <bookViews>
    <workbookView xWindow="30825" yWindow="315" windowWidth="25005" windowHeight="14310" tabRatio="601" xr2:uid="{688CA65C-2C2F-4471-9BE3-3435219B7AFA}"/>
  </bookViews>
  <sheets>
    <sheet name="텐제로 공급가리스트" sheetId="35" r:id="rId1"/>
  </sheets>
  <definedNames>
    <definedName name="_xlnm.Print_Area" localSheetId="0">'텐제로 공급가리스트'!$A$2:$M$202</definedName>
  </definedNames>
  <calcPr calcId="191029"/>
</workbook>
</file>

<file path=xl/calcChain.xml><?xml version="1.0" encoding="utf-8"?>
<calcChain xmlns="http://schemas.openxmlformats.org/spreadsheetml/2006/main">
  <c r="A181" i="35" l="1"/>
  <c r="J181" i="35"/>
  <c r="A121" i="35"/>
  <c r="A122" i="35"/>
  <c r="A123" i="35"/>
  <c r="J123" i="35"/>
  <c r="J122" i="35"/>
  <c r="J121" i="35"/>
  <c r="A107" i="35"/>
  <c r="A108" i="35"/>
  <c r="A109" i="35"/>
  <c r="A110" i="35"/>
  <c r="J110" i="35"/>
  <c r="J109" i="35"/>
  <c r="J108" i="35"/>
  <c r="J107" i="35"/>
  <c r="A33" i="35"/>
  <c r="A34" i="35"/>
  <c r="A35" i="35"/>
  <c r="A36" i="35"/>
  <c r="A37" i="35"/>
  <c r="A246" i="35"/>
  <c r="A247" i="35"/>
  <c r="A248" i="35"/>
  <c r="A249" i="35"/>
  <c r="A250" i="35"/>
  <c r="A251" i="35"/>
  <c r="A252" i="35"/>
  <c r="A253" i="35"/>
  <c r="A254" i="35"/>
  <c r="A255" i="35"/>
  <c r="A256" i="35"/>
  <c r="A257" i="35"/>
  <c r="A258" i="35"/>
  <c r="A259" i="35"/>
  <c r="A260" i="35"/>
  <c r="A261" i="35"/>
  <c r="A262" i="35"/>
  <c r="A263" i="35"/>
  <c r="A264" i="35"/>
  <c r="A265" i="35"/>
  <c r="A266" i="35"/>
  <c r="A267" i="35"/>
  <c r="A268" i="35"/>
  <c r="A269" i="35"/>
  <c r="A270" i="35"/>
  <c r="A271" i="35"/>
  <c r="A272" i="35"/>
  <c r="A273" i="35"/>
  <c r="A274" i="35"/>
  <c r="A275" i="35"/>
  <c r="A276" i="35"/>
  <c r="A277" i="35"/>
  <c r="A278" i="35"/>
  <c r="A279" i="35"/>
  <c r="A280" i="35"/>
  <c r="A281" i="35"/>
  <c r="A282" i="35"/>
  <c r="A283" i="35"/>
  <c r="A284" i="35"/>
  <c r="A285" i="35"/>
  <c r="A286" i="35"/>
  <c r="A287" i="35"/>
  <c r="J287" i="35"/>
  <c r="J286" i="35"/>
  <c r="J285" i="35"/>
  <c r="J284" i="35"/>
  <c r="J283" i="35"/>
  <c r="J282" i="35"/>
  <c r="J267" i="35"/>
  <c r="J258" i="35"/>
  <c r="J257" i="35"/>
  <c r="J256" i="35"/>
  <c r="J255" i="35"/>
  <c r="J254" i="35"/>
  <c r="J253" i="35"/>
  <c r="J252" i="35"/>
  <c r="J251" i="35"/>
  <c r="J250" i="35"/>
  <c r="J249" i="35"/>
  <c r="J248" i="35"/>
  <c r="J247" i="35"/>
  <c r="J246" i="35"/>
  <c r="A239" i="35" l="1"/>
  <c r="A240" i="35"/>
  <c r="A241" i="35"/>
  <c r="A242" i="35"/>
  <c r="A243" i="35"/>
  <c r="A244" i="35"/>
  <c r="A245" i="35"/>
  <c r="J245" i="35"/>
  <c r="J244" i="35"/>
  <c r="J243" i="35"/>
  <c r="J242" i="35"/>
  <c r="J241" i="35"/>
  <c r="A157" i="35"/>
  <c r="A156" i="35"/>
  <c r="A158" i="35"/>
  <c r="J238" i="35" l="1"/>
  <c r="A238" i="35"/>
  <c r="J237" i="35"/>
  <c r="A237" i="35"/>
  <c r="J236" i="35"/>
  <c r="A236" i="35"/>
  <c r="J235" i="35"/>
  <c r="A235" i="35"/>
  <c r="J234" i="35"/>
  <c r="A234" i="35"/>
  <c r="J233" i="35"/>
  <c r="A233" i="35"/>
  <c r="J232" i="35"/>
  <c r="A232" i="35"/>
  <c r="J231" i="35"/>
  <c r="A231" i="35"/>
  <c r="J230" i="35"/>
  <c r="A230" i="35"/>
  <c r="J229" i="35"/>
  <c r="A229" i="35"/>
  <c r="J228" i="35"/>
  <c r="A228" i="35"/>
  <c r="A227" i="35"/>
  <c r="J226" i="35"/>
  <c r="A226" i="35"/>
  <c r="A225" i="35"/>
  <c r="A224" i="35"/>
  <c r="A223" i="35"/>
  <c r="A222" i="35"/>
  <c r="A221" i="35"/>
  <c r="A220" i="35"/>
  <c r="A219" i="35"/>
  <c r="A218" i="35"/>
  <c r="A217" i="35"/>
  <c r="A216" i="35"/>
  <c r="A215" i="35"/>
  <c r="A214" i="35"/>
  <c r="A213" i="35"/>
  <c r="A212" i="35"/>
  <c r="A76" i="35"/>
  <c r="J76" i="35"/>
  <c r="J27" i="35" l="1"/>
  <c r="A27" i="35"/>
  <c r="A211" i="35" l="1"/>
  <c r="J210" i="35"/>
  <c r="A210" i="35"/>
  <c r="J209" i="35"/>
  <c r="A209" i="35"/>
  <c r="J208" i="35"/>
  <c r="A208" i="35"/>
  <c r="J207" i="35"/>
  <c r="A207" i="35"/>
  <c r="J206" i="35"/>
  <c r="A206" i="35"/>
  <c r="J205" i="35"/>
  <c r="A205" i="35"/>
  <c r="A204" i="35" l="1"/>
  <c r="A203" i="35"/>
  <c r="A202" i="35"/>
  <c r="A201" i="35"/>
  <c r="A200" i="35"/>
  <c r="A199" i="35"/>
  <c r="A198" i="35"/>
  <c r="A197" i="35"/>
  <c r="A196" i="35"/>
  <c r="A195" i="35"/>
  <c r="A194" i="35"/>
  <c r="A155" i="35"/>
  <c r="A193" i="35"/>
  <c r="A192" i="35"/>
  <c r="A191" i="35"/>
  <c r="A190" i="35"/>
  <c r="A189" i="35"/>
  <c r="A188" i="35"/>
  <c r="A187" i="35"/>
  <c r="A186" i="35"/>
  <c r="A185" i="35"/>
  <c r="A184" i="35"/>
  <c r="A183" i="35"/>
  <c r="A182" i="35"/>
  <c r="A180" i="35"/>
  <c r="A179" i="35"/>
  <c r="A178" i="35"/>
  <c r="A177" i="35"/>
  <c r="A176" i="35"/>
  <c r="A175" i="35"/>
  <c r="A174" i="35"/>
  <c r="A173" i="35"/>
  <c r="A41" i="35"/>
  <c r="A172" i="35"/>
  <c r="A171" i="35"/>
  <c r="A170" i="35"/>
  <c r="A169" i="35"/>
  <c r="A168" i="35"/>
  <c r="A167" i="35"/>
  <c r="A166" i="35"/>
  <c r="A165" i="35"/>
  <c r="A64" i="35"/>
  <c r="A63" i="35"/>
  <c r="A164" i="35"/>
  <c r="A163" i="35"/>
  <c r="A162" i="35"/>
  <c r="A161" i="35"/>
  <c r="A160" i="35"/>
  <c r="A159" i="35"/>
  <c r="A154" i="35"/>
  <c r="A153" i="35"/>
  <c r="A152" i="35"/>
  <c r="A151" i="35"/>
  <c r="A150" i="35"/>
  <c r="A149" i="35"/>
  <c r="A148" i="35"/>
  <c r="A147" i="35"/>
  <c r="A146" i="35"/>
  <c r="A145" i="35"/>
  <c r="A144" i="35"/>
  <c r="A143" i="35"/>
  <c r="A142" i="35"/>
  <c r="A141" i="35"/>
  <c r="A140" i="35"/>
  <c r="A139" i="35"/>
  <c r="A138" i="35"/>
  <c r="A137" i="35"/>
  <c r="A136" i="35"/>
  <c r="A135" i="35"/>
  <c r="A134" i="35"/>
  <c r="A133" i="35"/>
  <c r="A132" i="35"/>
  <c r="A131" i="35"/>
  <c r="A130" i="35"/>
  <c r="A129" i="35"/>
  <c r="A128" i="35"/>
  <c r="A127" i="35"/>
  <c r="A126" i="35"/>
  <c r="A125" i="35"/>
  <c r="A124" i="35"/>
  <c r="A120" i="35"/>
  <c r="A119" i="35"/>
  <c r="A118" i="35"/>
  <c r="A117" i="35"/>
  <c r="A116" i="35"/>
  <c r="A115" i="35"/>
  <c r="A114" i="35"/>
  <c r="A113" i="35"/>
  <c r="A83" i="35"/>
  <c r="A112" i="35"/>
  <c r="A111" i="35"/>
  <c r="A106" i="35"/>
  <c r="A105" i="35"/>
  <c r="A104" i="35"/>
  <c r="A103" i="35"/>
  <c r="A102" i="35"/>
  <c r="A101" i="35"/>
  <c r="A100" i="35"/>
  <c r="A99" i="35"/>
  <c r="A98" i="35"/>
  <c r="A97" i="35"/>
  <c r="A96" i="35"/>
  <c r="A95" i="35"/>
  <c r="A94" i="35"/>
  <c r="A93" i="35"/>
  <c r="A92" i="35"/>
  <c r="A91" i="35"/>
  <c r="A90" i="35"/>
  <c r="A89" i="35"/>
  <c r="A62" i="35"/>
  <c r="A61" i="35"/>
  <c r="A60" i="35"/>
  <c r="A59" i="35"/>
  <c r="A58" i="35"/>
  <c r="A88" i="35"/>
  <c r="A87" i="35"/>
  <c r="A86" i="35"/>
  <c r="A85" i="35"/>
  <c r="A84" i="35"/>
  <c r="A82" i="35"/>
  <c r="A81" i="35"/>
  <c r="A80" i="35"/>
  <c r="A79" i="35"/>
  <c r="A78" i="35"/>
  <c r="A77" i="35"/>
  <c r="A75" i="35"/>
  <c r="A74" i="35"/>
  <c r="A73" i="35"/>
  <c r="A72" i="35"/>
  <c r="A71" i="35"/>
  <c r="A70" i="35"/>
  <c r="A69" i="35"/>
  <c r="A68" i="35"/>
  <c r="A67" i="35"/>
  <c r="A66" i="35"/>
  <c r="A65" i="35"/>
  <c r="A57" i="35"/>
  <c r="A56" i="35"/>
  <c r="A55" i="35"/>
  <c r="A54" i="35"/>
  <c r="A53" i="35"/>
  <c r="A52" i="35"/>
  <c r="A51" i="35"/>
  <c r="A50" i="35"/>
  <c r="A49" i="35"/>
  <c r="A48" i="35"/>
  <c r="A47" i="35"/>
  <c r="A46" i="35"/>
  <c r="A45" i="35"/>
  <c r="A44" i="35"/>
  <c r="A43" i="35"/>
  <c r="A42" i="35"/>
  <c r="A40" i="35"/>
  <c r="A39" i="35"/>
  <c r="A38" i="35"/>
  <c r="A32" i="35"/>
  <c r="A31" i="35"/>
  <c r="A30" i="35"/>
  <c r="A29" i="35"/>
  <c r="A28" i="35"/>
  <c r="A26" i="35"/>
  <c r="A25" i="35"/>
  <c r="A24" i="35"/>
  <c r="A23" i="35"/>
  <c r="A22" i="35"/>
  <c r="A21" i="35"/>
  <c r="A20" i="35"/>
  <c r="A19" i="35"/>
  <c r="A18" i="35"/>
  <c r="A17" i="35"/>
  <c r="A16" i="35"/>
  <c r="A15" i="35"/>
  <c r="A14" i="35"/>
  <c r="A13" i="35"/>
  <c r="A12" i="35"/>
  <c r="A11" i="35"/>
  <c r="A10" i="35"/>
  <c r="A9" i="35"/>
  <c r="A8" i="35"/>
  <c r="A7" i="35"/>
  <c r="A6" i="35"/>
  <c r="A5" i="35"/>
  <c r="A4" i="35"/>
  <c r="A3" i="35"/>
  <c r="J204" i="35"/>
  <c r="J44" i="35" l="1"/>
  <c r="J43" i="35"/>
  <c r="J42" i="35"/>
  <c r="J38" i="35"/>
  <c r="J200" i="35" l="1"/>
  <c r="J199" i="35"/>
  <c r="J198" i="35"/>
  <c r="J197" i="35"/>
  <c r="J196" i="35"/>
  <c r="J195" i="35"/>
  <c r="J193" i="35"/>
  <c r="J192" i="35"/>
  <c r="J191" i="35"/>
  <c r="J190" i="35"/>
  <c r="J188" i="35"/>
  <c r="J186" i="35"/>
  <c r="J185" i="35"/>
  <c r="J184" i="35"/>
  <c r="J183" i="35"/>
  <c r="J182" i="35"/>
  <c r="J180" i="35"/>
  <c r="J179" i="35"/>
  <c r="J178" i="35"/>
  <c r="J177" i="35"/>
  <c r="J176" i="35"/>
  <c r="J175" i="35"/>
  <c r="J174" i="35"/>
  <c r="J173" i="35"/>
  <c r="J41" i="35"/>
  <c r="J172" i="35"/>
  <c r="J171" i="35"/>
  <c r="J170" i="35"/>
  <c r="J169" i="35"/>
  <c r="J168" i="35"/>
  <c r="J167" i="35"/>
  <c r="J151" i="35"/>
  <c r="J150" i="35"/>
  <c r="J139" i="35"/>
  <c r="J138" i="35"/>
  <c r="J120" i="35"/>
  <c r="J119" i="35"/>
  <c r="J118" i="35"/>
  <c r="J117" i="35"/>
  <c r="J116" i="35"/>
  <c r="J115" i="35"/>
  <c r="J114" i="35"/>
  <c r="J113" i="35"/>
  <c r="J83" i="35"/>
  <c r="J112" i="35"/>
  <c r="J111" i="35"/>
  <c r="J106" i="35"/>
  <c r="J105" i="35"/>
  <c r="J104" i="35"/>
  <c r="J103" i="35"/>
  <c r="J102" i="35"/>
  <c r="J101" i="35"/>
  <c r="J100" i="35"/>
  <c r="J99" i="35"/>
  <c r="J98" i="35"/>
  <c r="J97" i="35"/>
  <c r="J96" i="35"/>
  <c r="J92" i="35"/>
  <c r="J91" i="35"/>
  <c r="J90" i="35"/>
  <c r="J89" i="35"/>
  <c r="J62" i="35"/>
  <c r="J61" i="35"/>
  <c r="J60" i="35"/>
  <c r="J59" i="35"/>
  <c r="J58" i="35"/>
  <c r="J88" i="35"/>
  <c r="J87" i="35"/>
  <c r="J86" i="35"/>
  <c r="J85" i="35"/>
  <c r="J84" i="35"/>
  <c r="J82" i="35"/>
  <c r="J81" i="35"/>
  <c r="J80" i="35"/>
  <c r="J79" i="35"/>
  <c r="J78" i="35"/>
  <c r="J77" i="35"/>
  <c r="J75" i="35"/>
  <c r="J74" i="35"/>
  <c r="J73" i="35"/>
  <c r="J72" i="35"/>
  <c r="J71" i="35"/>
  <c r="J70" i="35"/>
  <c r="J69" i="35"/>
  <c r="J68" i="35"/>
  <c r="J67" i="35"/>
  <c r="J66" i="35"/>
  <c r="J65" i="35"/>
  <c r="J57" i="35"/>
  <c r="J56" i="35"/>
  <c r="J55" i="35"/>
  <c r="J54" i="35"/>
  <c r="J53" i="35"/>
  <c r="J49" i="35"/>
  <c r="J48" i="35"/>
  <c r="J47" i="35"/>
  <c r="J46" i="35"/>
  <c r="J45" i="35"/>
  <c r="J40" i="35"/>
  <c r="J39" i="35"/>
  <c r="J32" i="35"/>
  <c r="J31" i="35"/>
  <c r="J30" i="35"/>
  <c r="J29" i="35"/>
  <c r="J28" i="35"/>
  <c r="J26" i="35"/>
  <c r="J25" i="35"/>
  <c r="J24" i="35"/>
  <c r="J23" i="35"/>
  <c r="J22" i="35"/>
  <c r="J21" i="35"/>
  <c r="J20" i="35"/>
  <c r="J19" i="35"/>
  <c r="J18" i="35"/>
  <c r="J10" i="35"/>
  <c r="J9" i="35"/>
  <c r="J8" i="35"/>
</calcChain>
</file>

<file path=xl/sharedStrings.xml><?xml version="1.0" encoding="utf-8"?>
<sst xmlns="http://schemas.openxmlformats.org/spreadsheetml/2006/main" count="1757" uniqueCount="876">
  <si>
    <t>200 ml</t>
  </si>
  <si>
    <t>텐제로</t>
  </si>
  <si>
    <t>텐제로 릴리프 핸드크림 - 콜라겐</t>
  </si>
  <si>
    <t>텐제로 릴리프 핸드크림 - 스네일</t>
  </si>
  <si>
    <t>텐제로 릴리프 핸드크림 - 알로에</t>
  </si>
  <si>
    <t>텐제로 릴리프 핸드크림 - 아보카도</t>
  </si>
  <si>
    <t>텐제로 릴리프 핸드크림 - 복숭아</t>
  </si>
  <si>
    <t>텐제로 릴리프 핸드크림 - 시카</t>
  </si>
  <si>
    <t>텐제로 밸런싱 폼 클렌저 - 콜라겐</t>
  </si>
  <si>
    <t>TENZERO BALANCING FOAM CLEANSER - COLLAGEN</t>
  </si>
  <si>
    <t>텐제로 밸런싱 폼 클렌저 - 스네일</t>
  </si>
  <si>
    <t>TENZERO BALANCING FOAM CLEANSER - SNAIL</t>
  </si>
  <si>
    <t>텐제로 밸런싱 폼 클렌저 - 시카</t>
  </si>
  <si>
    <t>TENZERO BALANCING FOAM CLEANSER - CICA</t>
  </si>
  <si>
    <t>텐제로 밸런싱 폼 클렌저 - 아보카도</t>
  </si>
  <si>
    <t>TENZERO BALANCING FOAM CLEANSER - AVOCADO</t>
  </si>
  <si>
    <t>텐제로 밸런싱 폼 클렌저 - 알로에</t>
  </si>
  <si>
    <t>TENZERO BALANCING FOAM CLEANSER - ALOE</t>
  </si>
  <si>
    <t>텐제로 콜라겐 시트 마스크</t>
  </si>
  <si>
    <t>TENZERO COLLAGEN SHEET MASK</t>
  </si>
  <si>
    <t>텐제로 스네일 시트 마스크</t>
  </si>
  <si>
    <t>TENZERO SNAIL SHEET MASK</t>
  </si>
  <si>
    <t>텐제로 녹차 시트 마스크</t>
  </si>
  <si>
    <t>TENZERO GREENTEA SHEET MASK</t>
  </si>
  <si>
    <t>텐제로 알로에 시트 마스크</t>
  </si>
  <si>
    <t>TENZERO ALOE SHEET MASK</t>
  </si>
  <si>
    <t>텐제로 시카 시트 마스크</t>
  </si>
  <si>
    <t>TENZERO CICA SHEET MASK</t>
  </si>
  <si>
    <t>텐제로 로얄젤리 시트 마스크</t>
  </si>
  <si>
    <t>TENZERO ROYAL JELLY SHEET MASK</t>
  </si>
  <si>
    <t>텐제로 코코넛 시트 마스크</t>
  </si>
  <si>
    <t>TENZERO COCONUT SHEET MASK</t>
  </si>
  <si>
    <t>텐제로 비타민 시트 마스크</t>
  </si>
  <si>
    <t>TENZERO VITAMIN SHEET MASK</t>
  </si>
  <si>
    <t>25 ml</t>
  </si>
  <si>
    <t>100 g</t>
  </si>
  <si>
    <t>100 ml</t>
  </si>
  <si>
    <t xml:space="preserve">텐제로 </t>
  </si>
  <si>
    <t>TENZERO DAY 1 MASK PACK #CHEONGJU DAY</t>
  </si>
  <si>
    <t>TENZERO DAY 1 MASK PACK #OKRA DAY</t>
  </si>
  <si>
    <t>TENZERO DAY 1 MASK PACK #WINE DAY</t>
  </si>
  <si>
    <t>TENZERO DAY 1 MASK PACK #MAKGEOLLI DAY</t>
  </si>
  <si>
    <t>40 ml</t>
  </si>
  <si>
    <t>TENZERO MOISTURE ALOEVERA SOOTHING GEL</t>
  </si>
  <si>
    <t>50 ml</t>
  </si>
  <si>
    <t>50 g</t>
  </si>
  <si>
    <t>30 ml</t>
  </si>
  <si>
    <t>TENZERO HYALURONIC ACID MOISTURIZING SUN</t>
  </si>
  <si>
    <t>TENZERO HEARTLEAF MILD SOOTHING SUN</t>
  </si>
  <si>
    <t>TENZERO DAILY TONE-UP SUN</t>
  </si>
  <si>
    <t>510*410*220</t>
  </si>
  <si>
    <t>250*570*360</t>
  </si>
  <si>
    <t>390*240*280</t>
  </si>
  <si>
    <t>380*335*165</t>
  </si>
  <si>
    <t>TENZERO COLLAGEN MOISTURE WATER CREAM</t>
  </si>
  <si>
    <t>TENZERO HYALURONIC ACID HYDRATING WATER CREAM</t>
  </si>
  <si>
    <t>TENZERO CICA RELIEF WATER CREAM</t>
  </si>
  <si>
    <t>TENZERO TEATREE CLEARING WATER CREAM</t>
  </si>
  <si>
    <t>TENZERO GREEN TANGERINE VITA C WATER CREAM</t>
  </si>
  <si>
    <t>520*267*210</t>
  </si>
  <si>
    <t>150 ml</t>
  </si>
  <si>
    <t>520*270*180</t>
  </si>
  <si>
    <t>370*370*140</t>
  </si>
  <si>
    <t>300 ml</t>
  </si>
  <si>
    <t>텐제로 솔루션 모이스처라이징 콜라겐 시트 마스크</t>
  </si>
  <si>
    <t>TENZERO SOLUTION MOISTURIZING COLLAGEN SHEET MASK</t>
  </si>
  <si>
    <t>텐제로 솔루션 카밍 시카 시트 마스크</t>
  </si>
  <si>
    <t>TENZERO SOLUTION CALMING CICA SHEET MASK</t>
  </si>
  <si>
    <t>텐제로 솔루션 너리싱 아보카도 시트 마스크</t>
  </si>
  <si>
    <t>TENZERO SOLUTION NOURISHING AVOCADO SHEET MASK</t>
  </si>
  <si>
    <t>텐제로 솔루션 밸런싱 세라마이드 시트 마스크</t>
  </si>
  <si>
    <t>TENZERO SOLUTION BALANCING CERAMIDE SHEET MASK</t>
  </si>
  <si>
    <t>텐제로 솔루션 클리어링 티트리 시트 마스크</t>
  </si>
  <si>
    <t>TENZERO SOLUTION CLEARING TEA TREE SHEET MASK</t>
  </si>
  <si>
    <t>TENZERO MOISTURE COLLAGEN EYE CREAM</t>
  </si>
  <si>
    <t>TENZERO RELIEF CICA EYE CREAM</t>
  </si>
  <si>
    <t>TENZERO GREEN TANGERINE VITA C EYE CREAM</t>
  </si>
  <si>
    <t>TENZERO FACIAL FIRMING EYE CREAM</t>
    <phoneticPr fontId="2" type="noConversion"/>
  </si>
  <si>
    <t>TENZERO MOISTURE COLLAGEN TONER</t>
  </si>
  <si>
    <t>토너
TONER</t>
  </si>
  <si>
    <t xml:space="preserve">565*290*210 </t>
  </si>
  <si>
    <t>TENZERO HYDRATING HYALURONIC TONER</t>
  </si>
  <si>
    <t>TENZERO RELIEF CICA TONER</t>
  </si>
  <si>
    <t>TENZERO CLEARING TEATREE TONER</t>
  </si>
  <si>
    <t>TENZERO GREEN TANGERINE VITA C TONER</t>
  </si>
  <si>
    <t>아이크림
EYE CREAM</t>
  </si>
  <si>
    <t xml:space="preserve"> 630*320*175</t>
  </si>
  <si>
    <t>10 g</t>
  </si>
  <si>
    <t>스페셜 케어
SPECIAL
CARE</t>
  </si>
  <si>
    <t>490*330*225</t>
  </si>
  <si>
    <t>TENZERO VITAMIN AMPOULE MULTI BALM</t>
  </si>
  <si>
    <t>TENZERO CICA AMPOULE MULTI BALM</t>
  </si>
  <si>
    <t xml:space="preserve">TENZERO PURIFYING VELVET PERFUME SHAMPOO </t>
  </si>
  <si>
    <t>샴푸
SHAMPOO</t>
  </si>
  <si>
    <t>553*350*179</t>
  </si>
  <si>
    <t xml:space="preserve">텐제로 블래미쉬 시카 토너 </t>
  </si>
  <si>
    <t>TENZERO BLEMISH CICA TONER</t>
  </si>
  <si>
    <t>텐제로 블래미쉬 시카 에센스</t>
  </si>
  <si>
    <t>TENZERO BLEMISH CICA ESSENCE</t>
  </si>
  <si>
    <t>에멀전
EMULSION</t>
  </si>
  <si>
    <t>텐제로 블래미쉬 시카 크림</t>
  </si>
  <si>
    <t>TENZERO BLEMISH CICA CREAM</t>
  </si>
  <si>
    <t>크림
CREAM</t>
  </si>
  <si>
    <t>텐제로 모이스처 콜라겐 앰플</t>
  </si>
  <si>
    <t>TENZERO MOISTURE COLLAGEN AMPOULE</t>
  </si>
  <si>
    <t>110ml</t>
  </si>
  <si>
    <t>앰플
AMPOULE</t>
  </si>
  <si>
    <t>465*450*172</t>
  </si>
  <si>
    <t>텐제로 하이드레이팅 히알루론 앰플</t>
  </si>
  <si>
    <t>텐제로 릴리프 시카 앰플</t>
  </si>
  <si>
    <t>TENZERO RELIEF CICA AMPOULE</t>
  </si>
  <si>
    <t>텐제로 클리어링 티트리 앰플</t>
  </si>
  <si>
    <t>TENZERO CLEARING TEATREE AMPOULE</t>
  </si>
  <si>
    <t>텐제로 청귤 비타 씨 앰플</t>
  </si>
  <si>
    <t>TENZERO GREEN TANGERINE VITA C AMPOULE</t>
  </si>
  <si>
    <t>텐제로 밸런싱 폼 클렌저 - 비타민</t>
  </si>
  <si>
    <t>TENZERO BALANCING FOAM CLEANSER - VITAMIN</t>
  </si>
  <si>
    <t>클렌저
CLEANSING</t>
  </si>
  <si>
    <t>텐제로 밸런싱 폼 클렌저 - 티트리</t>
  </si>
  <si>
    <t>TENZERO BALANCING FOAM CLEANSER - TEATREE</t>
  </si>
  <si>
    <t>텐제로 릴리프 핸드크림 - 비타민</t>
  </si>
  <si>
    <t>TENZERO RELIEF HAND CREAM - VITAMIN</t>
  </si>
  <si>
    <t>핸드
HAND</t>
  </si>
  <si>
    <t>720*365*162</t>
  </si>
  <si>
    <t>395*265*412</t>
  </si>
  <si>
    <t>425*425*195</t>
  </si>
  <si>
    <t>미스트
MIST</t>
    <phoneticPr fontId="2" type="noConversion"/>
  </si>
  <si>
    <t>410*400*137</t>
    <phoneticPr fontId="2" type="noConversion"/>
  </si>
  <si>
    <t>100 g</t>
    <phoneticPr fontId="2" type="noConversion"/>
  </si>
  <si>
    <t>640*330*171</t>
    <phoneticPr fontId="2" type="noConversion"/>
  </si>
  <si>
    <t>200 ml</t>
    <phoneticPr fontId="2" type="noConversion"/>
  </si>
  <si>
    <t>스페셜 케어
SPECIAL
CARE</t>
    <phoneticPr fontId="2" type="noConversion"/>
  </si>
  <si>
    <t>330*330*190</t>
    <phoneticPr fontId="2" type="noConversion"/>
  </si>
  <si>
    <t>30 ml</t>
    <phoneticPr fontId="2" type="noConversion"/>
  </si>
  <si>
    <t>TENZERO DEEP AQUA COLLAGEN CREAM 2X</t>
    <phoneticPr fontId="2" type="noConversion"/>
  </si>
  <si>
    <t>텐제로 딥 아쿠아 콜라겐 크림 투엑스</t>
    <phoneticPr fontId="2" type="noConversion"/>
  </si>
  <si>
    <t>TENZERO DEEP AQUA COLLAGEN EYE SERUM 2X</t>
    <phoneticPr fontId="2" type="noConversion"/>
  </si>
  <si>
    <t>텐제로 딥 아쿠아 콜라겐 아이 세럼 투엑스</t>
    <phoneticPr fontId="2" type="noConversion"/>
  </si>
  <si>
    <t>TENZERO DEEP AQUA COLLAGEN EMULSION 2X</t>
    <phoneticPr fontId="2" type="noConversion"/>
  </si>
  <si>
    <t>텐제로 딥 아쿠아 콜라겐 에멀전 투엑스</t>
    <phoneticPr fontId="2" type="noConversion"/>
  </si>
  <si>
    <t>TENZERO DEEP AQUA COLLAGEN TONER 2X</t>
    <phoneticPr fontId="2" type="noConversion"/>
  </si>
  <si>
    <t>텐제로 딥 아쿠아 콜라겐 토너 투엑스</t>
    <phoneticPr fontId="2" type="noConversion"/>
  </si>
  <si>
    <t>120 ml</t>
    <phoneticPr fontId="2" type="noConversion"/>
  </si>
  <si>
    <t>TENZERO RELIEF CICA MIST</t>
    <phoneticPr fontId="2" type="noConversion"/>
  </si>
  <si>
    <t>텐제로 릴리프 시카 미스트</t>
    <phoneticPr fontId="2" type="noConversion"/>
  </si>
  <si>
    <t>TENZERO HYDRATING HYALURONIC MIST</t>
    <phoneticPr fontId="2" type="noConversion"/>
  </si>
  <si>
    <t>텐제로 하이드레이팅 히알루론 미스트</t>
    <phoneticPr fontId="2" type="noConversion"/>
  </si>
  <si>
    <t>TENZERO MOISTURE COLLAGEN MIST</t>
    <phoneticPr fontId="2" type="noConversion"/>
  </si>
  <si>
    <t>텐제로 모이스처 콜라겐 미스트</t>
    <phoneticPr fontId="2" type="noConversion"/>
  </si>
  <si>
    <t>180 g</t>
    <phoneticPr fontId="2" type="noConversion"/>
  </si>
  <si>
    <t>TENZERO GREEN CAVIAR FOAM CLEANSER</t>
    <phoneticPr fontId="2" type="noConversion"/>
  </si>
  <si>
    <t>텐제로 그린캐비어 폼 클렌저</t>
    <phoneticPr fontId="2" type="noConversion"/>
  </si>
  <si>
    <t>TENZERO BLEMISH CICA FOAM CLEANSER</t>
    <phoneticPr fontId="2" type="noConversion"/>
  </si>
  <si>
    <t>텐제로 블래미쉬 시카 폼 클렌저</t>
    <phoneticPr fontId="2" type="noConversion"/>
  </si>
  <si>
    <t>TENZERO HYDRO COLLAGEN FOAM CLEANSER</t>
    <phoneticPr fontId="2" type="noConversion"/>
  </si>
  <si>
    <t>텐제로 하이드로 콜라겐 폼 클렌저</t>
    <phoneticPr fontId="2" type="noConversion"/>
  </si>
  <si>
    <t>TENZERO CLEAR FIT HEARTLEAF FOAM CLEANSER</t>
    <phoneticPr fontId="2" type="noConversion"/>
  </si>
  <si>
    <t>텐제로 클리어핏 어성초 폼 클렌저</t>
    <phoneticPr fontId="2" type="noConversion"/>
  </si>
  <si>
    <t>50 g</t>
    <phoneticPr fontId="2" type="noConversion"/>
  </si>
  <si>
    <t>TENZERO GREEN CAVIAR EXTRA CAPSULE CREAM</t>
    <phoneticPr fontId="2" type="noConversion"/>
  </si>
  <si>
    <t>텐제로 그린캐비어 엑스트라 캡슐 크림</t>
    <phoneticPr fontId="2" type="noConversion"/>
  </si>
  <si>
    <t>150 ml</t>
    <phoneticPr fontId="2" type="noConversion"/>
  </si>
  <si>
    <t>TENZERO GREEN CAVIAR SOOTHING ESSENCE</t>
    <phoneticPr fontId="2" type="noConversion"/>
  </si>
  <si>
    <t>텐제로 그린캐비어 수딩 에센스</t>
    <phoneticPr fontId="2" type="noConversion"/>
  </si>
  <si>
    <t>TENZERO GREEN CAVIAR CLEAR TONER</t>
    <phoneticPr fontId="2" type="noConversion"/>
  </si>
  <si>
    <t>텐제로 그린캐비어 클리어 토너</t>
    <phoneticPr fontId="2" type="noConversion"/>
  </si>
  <si>
    <t>28 ml 
* 10 ea</t>
    <phoneticPr fontId="2" type="noConversion"/>
  </si>
  <si>
    <t>TENZERO SIGNATURE AMPOULE MASK ANTI-WRINKLE</t>
    <phoneticPr fontId="2" type="noConversion"/>
  </si>
  <si>
    <t>텐제로 시그니처 앰플 마스크 안티링클</t>
    <phoneticPr fontId="2" type="noConversion"/>
  </si>
  <si>
    <t>TENZERO SIGNATURE AMPOULE MASK MICROBIOME</t>
    <phoneticPr fontId="2" type="noConversion"/>
  </si>
  <si>
    <t>텐제로 시그니처 앰플 마스크 마이크로바이옴</t>
    <phoneticPr fontId="2" type="noConversion"/>
  </si>
  <si>
    <t>TENZERO SIGNATURE AMPOULE MASK GLUTATHIONE</t>
    <phoneticPr fontId="2" type="noConversion"/>
  </si>
  <si>
    <t>텐제로 시그니처 앰플 마스크 글루타치온</t>
    <phoneticPr fontId="2" type="noConversion"/>
  </si>
  <si>
    <t>50 ml</t>
    <phoneticPr fontId="2" type="noConversion"/>
  </si>
  <si>
    <t>TENZERO SIGNATURE NOURISHING CREAM GLUTATHIONE</t>
    <phoneticPr fontId="2" type="noConversion"/>
  </si>
  <si>
    <t>텐제로 시그니처 영양 크림 글루타치온</t>
    <phoneticPr fontId="2" type="noConversion"/>
  </si>
  <si>
    <t>TENZERO SOLUTION SOOTHING OAT SHEET MASK</t>
    <phoneticPr fontId="2" type="noConversion"/>
  </si>
  <si>
    <t>텐제로 솔루션 수딩 오트 시트 마스크</t>
    <phoneticPr fontId="2" type="noConversion"/>
  </si>
  <si>
    <t>TENZERO SOLUTION VITALIZING BROCCOLI SHEET MASK</t>
    <phoneticPr fontId="2" type="noConversion"/>
  </si>
  <si>
    <t>텐제로 솔루션 바이탈라이징 브로콜리 시트 마스크</t>
    <phoneticPr fontId="2" type="noConversion"/>
  </si>
  <si>
    <t>TENZERO SOLUTION HYDRATING CACAO NIBS SHEET MASK</t>
    <phoneticPr fontId="2" type="noConversion"/>
  </si>
  <si>
    <t>텐제로 솔루션 하이드레이팅 카카오닙스 시트 마스크</t>
    <phoneticPr fontId="2" type="noConversion"/>
  </si>
  <si>
    <t>TENZERO SOLUTION REJUVENATING TOMATO SHEET MASK</t>
    <phoneticPr fontId="2" type="noConversion"/>
  </si>
  <si>
    <t>텐제로 솔루션 리쥬브네이팅 토마토 시트 마스크</t>
    <phoneticPr fontId="2" type="noConversion"/>
  </si>
  <si>
    <t>TENZERO SOLUTION FIRMING EGG SHEET MASK</t>
    <phoneticPr fontId="2" type="noConversion"/>
  </si>
  <si>
    <t>텐제로 솔루션 퍼밍 에그 시트 마스크</t>
    <phoneticPr fontId="2" type="noConversion"/>
  </si>
  <si>
    <t>12 ml</t>
    <phoneticPr fontId="2" type="noConversion"/>
  </si>
  <si>
    <t>텐제로 헤어 탈모증상완화 시카 쿨링 토닉</t>
  </si>
  <si>
    <t>TENZERO ANTI-HAIR LOSS CICA COOLING TONIC</t>
  </si>
  <si>
    <t>TENZERO ANTI-HAIR LOSS AQUA COOLING TONIC</t>
  </si>
  <si>
    <t>텐제로 솔루션 너리싱 허니 시트 마스크</t>
    <phoneticPr fontId="2" type="noConversion"/>
  </si>
  <si>
    <t>TENZERO SOLUTION NOURISHING HONEY SHEET MASK</t>
    <phoneticPr fontId="2" type="noConversion"/>
  </si>
  <si>
    <t>소비자가
RETAIL
 PRICE</t>
    <phoneticPr fontId="3" type="noConversion"/>
  </si>
  <si>
    <t>텐제로 퍼펙트 유브이 선쿠션
SPF 50+, PA++++</t>
  </si>
  <si>
    <t>TENZERO PERFECT UV SUN CUSHION
SPF 50+, PA++++</t>
  </si>
  <si>
    <t>20 g</t>
  </si>
  <si>
    <t>선
SUN</t>
  </si>
  <si>
    <t>525*430*150</t>
  </si>
  <si>
    <t>No.</t>
    <phoneticPr fontId="1" type="noConversion"/>
  </si>
  <si>
    <t xml:space="preserve">텐제로 </t>
    <phoneticPr fontId="8" type="noConversion"/>
  </si>
  <si>
    <t>텐제로</t>
    <phoneticPr fontId="8" type="noConversion"/>
  </si>
  <si>
    <t>텐제로</t>
    <phoneticPr fontId="8" type="noConversion"/>
  </si>
  <si>
    <t>텐제로</t>
    <phoneticPr fontId="8" type="noConversion"/>
  </si>
  <si>
    <t>텐제로</t>
    <phoneticPr fontId="8" type="noConversion"/>
  </si>
  <si>
    <t>텐제로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</si>
  <si>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</si>
  <si>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</si>
  <si>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</si>
  <si>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</si>
  <si>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</si>
  <si>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</si>
  <si>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</si>
  <si>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</si>
  <si>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 xml:space="preserve">텐제로 </t>
    <phoneticPr fontId="8" type="noConversion"/>
  </si>
  <si>
    <t>CBM</t>
    <phoneticPr fontId="3" type="noConversion"/>
  </si>
  <si>
    <t>TENZERO RELIEF HAND CREAM - COLLAGEN</t>
    <phoneticPr fontId="3" type="noConversion"/>
  </si>
  <si>
    <t>핸드
HAND</t>
    <phoneticPr fontId="3" type="noConversion"/>
  </si>
  <si>
    <t>670*270*335</t>
    <phoneticPr fontId="3" type="noConversion"/>
  </si>
  <si>
    <t>TENZERO RELIEF HAND CREAM - SNAIL</t>
    <phoneticPr fontId="3" type="noConversion"/>
  </si>
  <si>
    <t>TENZERO RELIEF HAND CREAM - ALOE</t>
    <phoneticPr fontId="3" type="noConversion"/>
  </si>
  <si>
    <t>TENZERO RELIEF HAND CREAM - AVOCADO</t>
    <phoneticPr fontId="3" type="noConversion"/>
  </si>
  <si>
    <t>TENZERO RELIEF HAND CREAM - PEACH</t>
    <phoneticPr fontId="3" type="noConversion"/>
  </si>
  <si>
    <t>100 g</t>
    <phoneticPr fontId="3" type="noConversion"/>
  </si>
  <si>
    <t>텐제로 릴리프 핸드크림 - 올리브</t>
    <phoneticPr fontId="3" type="noConversion"/>
  </si>
  <si>
    <t>TENZERO RELIEF HAND CREAM - OLIVE</t>
    <phoneticPr fontId="3" type="noConversion"/>
  </si>
  <si>
    <t>TENZERO RELIEF HAND CREAM - CICA</t>
    <phoneticPr fontId="3" type="noConversion"/>
  </si>
  <si>
    <t>클렌저
CLEANSING</t>
    <phoneticPr fontId="3" type="noConversion"/>
  </si>
  <si>
    <t>마스크팩
MASK PACK</t>
    <phoneticPr fontId="3" type="noConversion"/>
  </si>
  <si>
    <t>텐제로 히알루론산 시트 마스크</t>
    <phoneticPr fontId="3" type="noConversion"/>
  </si>
  <si>
    <t>TENZERO HYALURONIC ACID SHEET MASK</t>
    <phoneticPr fontId="3" type="noConversion"/>
  </si>
  <si>
    <t>텐제로 데이 원 마스크 팩 #청주 데이</t>
    <phoneticPr fontId="3" type="noConversion"/>
  </si>
  <si>
    <t>25 ml
 * 10 ea</t>
    <phoneticPr fontId="3" type="noConversion"/>
  </si>
  <si>
    <t>텐제로 데이 원 마스크 팩 #오크라 데이</t>
    <phoneticPr fontId="3" type="noConversion"/>
  </si>
  <si>
    <t>텐제로 데이 원 마스크 팩 #와인 데이</t>
    <phoneticPr fontId="3" type="noConversion"/>
  </si>
  <si>
    <t>텐제로 데이 원 마스크 팩 #막걸리 데이</t>
    <phoneticPr fontId="3" type="noConversion"/>
  </si>
  <si>
    <t xml:space="preserve">텐제로 페이셜 퍼밍 아이크림 </t>
    <phoneticPr fontId="3" type="noConversion"/>
  </si>
  <si>
    <t>아이크림
EYE CREAM</t>
    <phoneticPr fontId="3" type="noConversion"/>
  </si>
  <si>
    <t>필링
PEELING</t>
    <phoneticPr fontId="3" type="noConversion"/>
  </si>
  <si>
    <t>300 ml</t>
    <phoneticPr fontId="3" type="noConversion"/>
  </si>
  <si>
    <t>수딩젤
SOOTHING GEL</t>
    <phoneticPr fontId="3" type="noConversion"/>
  </si>
  <si>
    <t>525*315*175</t>
    <phoneticPr fontId="3" type="noConversion"/>
  </si>
  <si>
    <t>텐제로 모이스처 알로에베라 수딩 젤</t>
    <phoneticPr fontId="3" type="noConversion"/>
  </si>
  <si>
    <t>텐제로 터치 홀릭 핸드 크림 자스민 머스크</t>
    <phoneticPr fontId="3" type="noConversion"/>
  </si>
  <si>
    <t>TENZERO TOUCH HOLIC HAND CREAM JASMINE MUSK</t>
    <phoneticPr fontId="3" type="noConversion"/>
  </si>
  <si>
    <t xml:space="preserve">텐제로 터치 홀릭 핸드 크림 로즈 피치 </t>
    <phoneticPr fontId="3" type="noConversion"/>
  </si>
  <si>
    <t>TENZERO TOUCH HOLIC HAND CREAM ROSE PEACH</t>
    <phoneticPr fontId="3" type="noConversion"/>
  </si>
  <si>
    <t>토너
TONER</t>
    <phoneticPr fontId="3" type="noConversion"/>
  </si>
  <si>
    <t>에멀전
EMULSION</t>
    <phoneticPr fontId="3" type="noConversion"/>
  </si>
  <si>
    <t>크림
CREAM</t>
    <phoneticPr fontId="3" type="noConversion"/>
  </si>
  <si>
    <t xml:space="preserve">텐제로 히알루론산 모이스처라이징 선 </t>
    <phoneticPr fontId="3" type="noConversion"/>
  </si>
  <si>
    <t>선
SUN</t>
    <phoneticPr fontId="3" type="noConversion"/>
  </si>
  <si>
    <t xml:space="preserve">텐제로 어성초 마일드 수딩 선 </t>
    <phoneticPr fontId="3" type="noConversion"/>
  </si>
  <si>
    <t xml:space="preserve">텐제로 데일리 톤업 선 </t>
    <phoneticPr fontId="3" type="noConversion"/>
  </si>
  <si>
    <t>텐제로 콜라겐 모이스처 수분 크림</t>
    <phoneticPr fontId="3" type="noConversion"/>
  </si>
  <si>
    <t>50 g</t>
    <phoneticPr fontId="3" type="noConversion"/>
  </si>
  <si>
    <t>370*370*140</t>
    <phoneticPr fontId="3" type="noConversion"/>
  </si>
  <si>
    <t>텐제로 히알루론산 하이드레이팅 수분 크림</t>
    <phoneticPr fontId="3" type="noConversion"/>
  </si>
  <si>
    <t>텐제로 시카 릴리프 수분 크림</t>
    <phoneticPr fontId="3" type="noConversion"/>
  </si>
  <si>
    <t>텐제로 티트리 클리어링 수분 크림</t>
    <phoneticPr fontId="3" type="noConversion"/>
  </si>
  <si>
    <t>텐제로  청귤 비타 씨 수분 크림</t>
    <phoneticPr fontId="3" type="noConversion"/>
  </si>
  <si>
    <t>텐제로 인텐스 버블 토너</t>
    <phoneticPr fontId="3" type="noConversion"/>
  </si>
  <si>
    <t>TENZERO INTENSE BUBBLE TONER</t>
    <phoneticPr fontId="3" type="noConversion"/>
  </si>
  <si>
    <t>140 ml</t>
    <phoneticPr fontId="3" type="noConversion"/>
  </si>
  <si>
    <t>410*263*196</t>
    <phoneticPr fontId="3" type="noConversion"/>
  </si>
  <si>
    <t>텐제로 시카 버블 토너</t>
    <phoneticPr fontId="3" type="noConversion"/>
  </si>
  <si>
    <t xml:space="preserve">TENZERO CICA BUBBLE TONER </t>
    <phoneticPr fontId="3" type="noConversion"/>
  </si>
  <si>
    <t>8809628880306
8809628885493</t>
    <phoneticPr fontId="3" type="noConversion"/>
  </si>
  <si>
    <t>텐제로 퍼펙트 커버 비비 크림</t>
    <phoneticPr fontId="3" type="noConversion"/>
  </si>
  <si>
    <t>TENZERO PERPECT COVER BB CREAM</t>
    <phoneticPr fontId="3" type="noConversion"/>
  </si>
  <si>
    <t>비비
BB</t>
    <phoneticPr fontId="3" type="noConversion"/>
  </si>
  <si>
    <t>240*390*270</t>
    <phoneticPr fontId="3" type="noConversion"/>
  </si>
  <si>
    <t>25 ml*10</t>
    <phoneticPr fontId="3" type="noConversion"/>
  </si>
  <si>
    <t>340*570*270</t>
    <phoneticPr fontId="3" type="noConversion"/>
  </si>
  <si>
    <t xml:space="preserve">텐제로 모이스처 콜라겐 토너 </t>
    <phoneticPr fontId="3" type="noConversion"/>
  </si>
  <si>
    <t>텐제로 하이드레이팅 히알루론 토너</t>
    <phoneticPr fontId="3" type="noConversion"/>
  </si>
  <si>
    <t>텐제로 릴리프 시카 토너</t>
    <phoneticPr fontId="3" type="noConversion"/>
  </si>
  <si>
    <t>텐제로 클리어링 티트리 토너</t>
    <phoneticPr fontId="3" type="noConversion"/>
  </si>
  <si>
    <t>텐제로 청귤 비타 씨 토너</t>
    <phoneticPr fontId="3" type="noConversion"/>
  </si>
  <si>
    <t>텐제로 모이스처 콜라겐 아이크림</t>
    <phoneticPr fontId="3" type="noConversion"/>
  </si>
  <si>
    <t>텐제로 하이드레이팅 히알루론 아이크림</t>
    <phoneticPr fontId="3" type="noConversion"/>
  </si>
  <si>
    <t>TENZERO HYDRATING HYALURONIC EYE CREAM</t>
    <phoneticPr fontId="3" type="noConversion"/>
  </si>
  <si>
    <t>텐제로 릴리프 시카 아이크림</t>
    <phoneticPr fontId="3" type="noConversion"/>
  </si>
  <si>
    <t>텐제로 청귤 비타 씨 아이크림</t>
    <phoneticPr fontId="3" type="noConversion"/>
  </si>
  <si>
    <t>텐제로 비타민 앰플 멀티 밤</t>
    <phoneticPr fontId="3" type="noConversion"/>
  </si>
  <si>
    <t>텐제로 시카 앰플 멀티 밤</t>
    <phoneticPr fontId="3" type="noConversion"/>
  </si>
  <si>
    <t>텐제로 퓨리파잉 벨벳 퍼퓸 샴푸</t>
    <phoneticPr fontId="3" type="noConversion"/>
  </si>
  <si>
    <t xml:space="preserve">텐제로 퓨리파잉 코튼 퍼퓸 샴푸 </t>
    <phoneticPr fontId="3" type="noConversion"/>
  </si>
  <si>
    <t xml:space="preserve">TENZERO PURIFYING COTTON PERFUME SHAMPOO </t>
    <phoneticPr fontId="3" type="noConversion"/>
  </si>
  <si>
    <t>텐제로 퓨리파잉 로즈 퍼퓸 샴푸</t>
    <phoneticPr fontId="3" type="noConversion"/>
  </si>
  <si>
    <t xml:space="preserve">TENZERO PURIFYING ROSE PERFUME SHAMPOO </t>
    <phoneticPr fontId="3" type="noConversion"/>
  </si>
  <si>
    <t xml:space="preserve">텐제로 퓨리파잉 쟈스민 퍼퓸 샴푸 </t>
    <phoneticPr fontId="3" type="noConversion"/>
  </si>
  <si>
    <t xml:space="preserve">TENZERO PURIFYING JASMIN PERFUME SHAMPOO </t>
    <phoneticPr fontId="3" type="noConversion"/>
  </si>
  <si>
    <t>TENZERO HYDRATING HYALURONIC AMPOULE</t>
    <phoneticPr fontId="3" type="noConversion"/>
  </si>
  <si>
    <t>452*400*222</t>
    <phoneticPr fontId="3" type="noConversion"/>
  </si>
  <si>
    <t>70 g</t>
    <phoneticPr fontId="3" type="noConversion"/>
  </si>
  <si>
    <t>텐제로 링클 콜라겐 아이크림 투엑스</t>
    <phoneticPr fontId="3" type="noConversion"/>
  </si>
  <si>
    <t>TENZERO WRINKLE COLLAGEN EYE CREAM 2X</t>
    <phoneticPr fontId="3" type="noConversion"/>
  </si>
  <si>
    <t>40 ml</t>
    <phoneticPr fontId="3" type="noConversion"/>
  </si>
  <si>
    <t>345*275*315</t>
    <phoneticPr fontId="3" type="noConversion"/>
  </si>
  <si>
    <t>텐제로 너리싱 아보카도 아이크림 투엑스</t>
    <phoneticPr fontId="3" type="noConversion"/>
  </si>
  <si>
    <t>TENZERO NOURISHING AVOCADO EYE CREAM 2X</t>
    <phoneticPr fontId="3" type="noConversion"/>
  </si>
  <si>
    <t>텐제로 블래미쉬 시카 세럼</t>
    <phoneticPr fontId="3" type="noConversion"/>
  </si>
  <si>
    <t>TENZERO BLEMISH CICA SERUM</t>
    <phoneticPr fontId="3" type="noConversion"/>
  </si>
  <si>
    <t>50 ml</t>
    <phoneticPr fontId="3" type="noConversion"/>
  </si>
  <si>
    <t>세럼
SERUM</t>
    <phoneticPr fontId="3" type="noConversion"/>
  </si>
  <si>
    <t>485*470*141</t>
    <phoneticPr fontId="3" type="noConversion"/>
  </si>
  <si>
    <t>텐제로 블래미쉬 시카 선 크림</t>
    <phoneticPr fontId="3" type="noConversion"/>
  </si>
  <si>
    <t>TENZERO BLEMISH CICA SUN CREAM</t>
    <phoneticPr fontId="3" type="noConversion"/>
  </si>
  <si>
    <t>500*230*177</t>
    <phoneticPr fontId="3" type="noConversion"/>
  </si>
  <si>
    <t>텐제로 그린캐비어 선 크림</t>
    <phoneticPr fontId="3" type="noConversion"/>
  </si>
  <si>
    <t>TENZERO GREEN CAVIAR SUN CREAM</t>
    <phoneticPr fontId="3" type="noConversion"/>
  </si>
  <si>
    <t>텐제로 브라이트닝 유자 선 크림</t>
    <phoneticPr fontId="3" type="noConversion"/>
  </si>
  <si>
    <t>TENZERO BRIGHTENING YUJA SUN CREAM</t>
    <phoneticPr fontId="3" type="noConversion"/>
  </si>
  <si>
    <t>텐제로 딥 아쿠아 콜라겐 선 크림 투엑스</t>
    <phoneticPr fontId="3" type="noConversion"/>
  </si>
  <si>
    <t>TENZERO DEEP AQUA COLLAGEN SUN CREAM 2X</t>
    <phoneticPr fontId="3" type="noConversion"/>
  </si>
  <si>
    <t>텐제로 워터 에센스 핸드 마스크</t>
    <phoneticPr fontId="3" type="noConversion"/>
  </si>
  <si>
    <t>TENZERO WATER ESSENCE HAND MASK</t>
    <phoneticPr fontId="3" type="noConversion"/>
  </si>
  <si>
    <t>16 ml*10</t>
    <phoneticPr fontId="3" type="noConversion"/>
  </si>
  <si>
    <t>520*325*355</t>
    <phoneticPr fontId="3" type="noConversion"/>
  </si>
  <si>
    <t>텐제로 워터 에센스 풋 필링 마스크</t>
    <phoneticPr fontId="3" type="noConversion"/>
  </si>
  <si>
    <t>TENZERO WATER ESSENCE FOOT PEELING MASK</t>
    <phoneticPr fontId="3" type="noConversion"/>
  </si>
  <si>
    <t>40 ml*10</t>
    <phoneticPr fontId="3" type="noConversion"/>
  </si>
  <si>
    <t>텐제로 리프레쉬 바디 필링 미스트 복숭아</t>
    <phoneticPr fontId="3" type="noConversion"/>
  </si>
  <si>
    <t>TENZERO REFRESH BODY PEELING MIST PEACH</t>
    <phoneticPr fontId="3" type="noConversion"/>
  </si>
  <si>
    <t>375*315*227</t>
    <phoneticPr fontId="3" type="noConversion"/>
  </si>
  <si>
    <t>텐제로 마일드 페미닌 워시</t>
    <phoneticPr fontId="3" type="noConversion"/>
  </si>
  <si>
    <t>TENZERO MILD FEMININE WASH</t>
    <phoneticPr fontId="3" type="noConversion"/>
  </si>
  <si>
    <t>150 ml</t>
    <phoneticPr fontId="3" type="noConversion"/>
  </si>
  <si>
    <t>270*420*200</t>
    <phoneticPr fontId="3" type="noConversion"/>
  </si>
  <si>
    <t>텐제로 엑스퍼트 케미컬 앰플 나이알부틴</t>
    <phoneticPr fontId="3" type="noConversion"/>
  </si>
  <si>
    <t>TENZERO EXPERT CHEMICAL AMPOULE NIARBUTIN</t>
    <phoneticPr fontId="3" type="noConversion"/>
  </si>
  <si>
    <t>465*450*147</t>
    <phoneticPr fontId="3" type="noConversion"/>
  </si>
  <si>
    <t>텐제로 엑스퍼트 케미컬 앰플 시카판테옴</t>
    <phoneticPr fontId="3" type="noConversion"/>
  </si>
  <si>
    <t>TENZERO EXPERT CHEMICAL AMPOULE CICAPANTHEOM</t>
    <phoneticPr fontId="3" type="noConversion"/>
  </si>
  <si>
    <t>텐제로 엑스퍼트 케미컬 앰플 아데레티놀</t>
    <phoneticPr fontId="3" type="noConversion"/>
  </si>
  <si>
    <t>TENZERO EXPERT CHEMICAL AMPOULE ADERETINOL</t>
    <phoneticPr fontId="3" type="noConversion"/>
  </si>
  <si>
    <t>텐제로 시그니처 듀얼 스프레이 앰플 안티 링클</t>
    <phoneticPr fontId="3" type="noConversion"/>
  </si>
  <si>
    <t>TENZERO SIGNATURE DUAL SPRAY AMPOULE ANTI-WRINKLE</t>
    <phoneticPr fontId="3" type="noConversion"/>
  </si>
  <si>
    <t>120 ml</t>
    <phoneticPr fontId="3" type="noConversion"/>
  </si>
  <si>
    <t>484*251*188</t>
    <phoneticPr fontId="3" type="noConversion"/>
  </si>
  <si>
    <t>텐제로 시그니처 듀얼 스프레이 앰플 글루타치온</t>
    <phoneticPr fontId="3" type="noConversion"/>
  </si>
  <si>
    <t>TENZERO SIGNATURE DUAL SPRAY AMPOULE GLUTATHIONE</t>
    <phoneticPr fontId="3" type="noConversion"/>
  </si>
  <si>
    <t>텐제로 시그니처 듀얼 스프레이 앰플 마이크로바이옴</t>
    <phoneticPr fontId="3" type="noConversion"/>
  </si>
  <si>
    <t>TENZERO SIGNATURE DUAL SPRAY AMPOULE MICRO-BIOME</t>
    <phoneticPr fontId="3" type="noConversion"/>
  </si>
  <si>
    <t>텐제로 플라워 샤워 핸드 앤 네일 크림 라벤더</t>
    <phoneticPr fontId="3" type="noConversion"/>
  </si>
  <si>
    <t>TENZERO FLOWER SHOWER HAND &amp; NAIL CREAM LAVENDER</t>
    <phoneticPr fontId="3" type="noConversion"/>
  </si>
  <si>
    <t>375*370*310</t>
    <phoneticPr fontId="3" type="noConversion"/>
  </si>
  <si>
    <t>텐제로 플라워 샤워 핸드 앤 네일 크림 체리블라썸</t>
    <phoneticPr fontId="3" type="noConversion"/>
  </si>
  <si>
    <t>TENZERO FLOWER SHOWER HAND &amp; NAIL CREAM CHERRY BLOSSOM</t>
    <phoneticPr fontId="3" type="noConversion"/>
  </si>
  <si>
    <t>텐제로 플라워 샤워 핸드 앤 네일 크림 로즈</t>
    <phoneticPr fontId="3" type="noConversion"/>
  </si>
  <si>
    <t>TENZERO FLOWER SHOWER HAND &amp; NAIL CREAM ROSE</t>
    <phoneticPr fontId="3" type="noConversion"/>
  </si>
  <si>
    <t>텐제로 플라워 샤워 핸드 앤 네일 크림 릴리</t>
    <phoneticPr fontId="3" type="noConversion"/>
  </si>
  <si>
    <t>TENZERO FLOWER SHOWER HAND &amp; NAIL CREAM LILY</t>
    <phoneticPr fontId="3" type="noConversion"/>
  </si>
  <si>
    <t>텐제로 플라워 샤워 핸드 앤 네일 크림 캐모마일</t>
    <phoneticPr fontId="3" type="noConversion"/>
  </si>
  <si>
    <t>TENZERO FLOWER SHOWER HAND &amp; NAIL CREAM CHAMOMILE</t>
    <phoneticPr fontId="3" type="noConversion"/>
  </si>
  <si>
    <t>텐제로 딥 아쿠아 콜라겐 슬리핑 마스크 투엑스</t>
    <phoneticPr fontId="3" type="noConversion"/>
  </si>
  <si>
    <t>TENZERO DEEP AQUA COLLAGEN SLEEPING MASK 2X</t>
    <phoneticPr fontId="3" type="noConversion"/>
  </si>
  <si>
    <t>540*335*290</t>
    <phoneticPr fontId="3" type="noConversion"/>
  </si>
  <si>
    <t>텐제로 브라이트닝 유자 슬리핑 마스크</t>
    <phoneticPr fontId="3" type="noConversion"/>
  </si>
  <si>
    <t>TENZERO BRIGHTENING YUJA SLEEPING MASK</t>
    <phoneticPr fontId="3" type="noConversion"/>
  </si>
  <si>
    <t>텐제로 뷰티 비타 비비 크림 13호 내추럴 아이보리</t>
    <phoneticPr fontId="3" type="noConversion"/>
  </si>
  <si>
    <t>TENZERO BEAUTY VITA BB CREAM #13 NATURAL IVORY</t>
    <phoneticPr fontId="3" type="noConversion"/>
  </si>
  <si>
    <t>엘크리핀 화이트 머스크 안티 헤어로스 샴푸</t>
    <phoneticPr fontId="3" type="noConversion"/>
  </si>
  <si>
    <t xml:space="preserve">
L CRIPIN WHITE MUSK ANTI HAIRLOSS SHAMPOO</t>
    <phoneticPr fontId="3" type="noConversion"/>
  </si>
  <si>
    <t>1,000 ml</t>
    <phoneticPr fontId="3" type="noConversion"/>
  </si>
  <si>
    <t>270*350*290</t>
    <phoneticPr fontId="3" type="noConversion"/>
  </si>
  <si>
    <t>엘크리핀 베이비 파우더 안티 헤어로스 샴푸</t>
    <phoneticPr fontId="3" type="noConversion"/>
  </si>
  <si>
    <t>L CRIPIN BABY POWDER ANTIHAIRLOSS SHAMPOO</t>
    <phoneticPr fontId="3" type="noConversion"/>
  </si>
  <si>
    <t>텐제로 헤어 프로텍팅 샴푸 극손상모용</t>
    <phoneticPr fontId="3" type="noConversion"/>
  </si>
  <si>
    <t>TENZERO HAIR PROTECTING SHAMPOO DAMAGED HAIR CARE</t>
    <phoneticPr fontId="3" type="noConversion"/>
  </si>
  <si>
    <t>500 ml</t>
    <phoneticPr fontId="3" type="noConversion"/>
  </si>
  <si>
    <t>485*410*210</t>
    <phoneticPr fontId="3" type="noConversion"/>
  </si>
  <si>
    <t>텐제로 헤어 엔젤링 샴푸 일반모용</t>
    <phoneticPr fontId="3" type="noConversion"/>
  </si>
  <si>
    <t>TENZERO HAIR 
ANGEL RING SHAMPOO NORMAL HAIR CARE</t>
    <phoneticPr fontId="3" type="noConversion"/>
  </si>
  <si>
    <t>텐제로 헤어 볼류밍 샴푸 지성모용</t>
    <phoneticPr fontId="3" type="noConversion"/>
  </si>
  <si>
    <t>TENZERO HAIR VOLUMING SHAMPOO OILY HAIR CARE</t>
    <phoneticPr fontId="3" type="noConversion"/>
  </si>
  <si>
    <t>텐제로 헤어 프로텍팅 트리트먼트 
극손상모용</t>
    <phoneticPr fontId="3" type="noConversion"/>
  </si>
  <si>
    <t>TENZERO HAIR PROTECTING TREATMENT DAMAGED HAIR CARE</t>
    <phoneticPr fontId="3" type="noConversion"/>
  </si>
  <si>
    <t>180 ml</t>
    <phoneticPr fontId="3" type="noConversion"/>
  </si>
  <si>
    <t>트리트먼트
TREATMENT</t>
    <phoneticPr fontId="3" type="noConversion"/>
  </si>
  <si>
    <t>550*340*220</t>
    <phoneticPr fontId="3" type="noConversion"/>
  </si>
  <si>
    <t>텐제로 헤어 리페어 트리트먼트 
일반지성모용</t>
    <phoneticPr fontId="3" type="noConversion"/>
  </si>
  <si>
    <t>TENZERO HAIR 
REPAIR TREATMENT NORMAL TO OILY HAIR CARE</t>
    <phoneticPr fontId="3" type="noConversion"/>
  </si>
  <si>
    <t>텐제로 헤어 프로텍팅 플로럴 에센스 오일 
극손상모</t>
    <phoneticPr fontId="3" type="noConversion"/>
  </si>
  <si>
    <t>TENZERO HAIR PROTECTING FLORAL ESSENCE OIL 
DAMAGED HAIR CARE</t>
    <phoneticPr fontId="3" type="noConversion"/>
  </si>
  <si>
    <t>100 ml</t>
    <phoneticPr fontId="3" type="noConversion"/>
  </si>
  <si>
    <t>헤어 에센스
HAIR ESSENCE</t>
    <phoneticPr fontId="3" type="noConversion"/>
  </si>
  <si>
    <t>560*333*165</t>
    <phoneticPr fontId="3" type="noConversion"/>
  </si>
  <si>
    <t>텐제로 헤어 엔젤링 머스크 에센스 
일반모</t>
    <phoneticPr fontId="3" type="noConversion"/>
  </si>
  <si>
    <t>TENZERO HAIR ANGEL RING MUSK ESSENCE NORMAL HAIR CARE</t>
    <phoneticPr fontId="3" type="noConversion"/>
  </si>
  <si>
    <t>텐제로 헤어 볼류밍 워터리 에센스 라이트
지성모</t>
    <phoneticPr fontId="3" type="noConversion"/>
  </si>
  <si>
    <t>TENZERO HAIR VOLUMING WATERY ESSENCE LITE OILY HAIR CARE</t>
    <phoneticPr fontId="3" type="noConversion"/>
  </si>
  <si>
    <t>헤어 토닉
HAIR TONIC</t>
    <phoneticPr fontId="3" type="noConversion"/>
  </si>
  <si>
    <t>500*500*155</t>
    <phoneticPr fontId="3" type="noConversion"/>
  </si>
  <si>
    <t>텐제로 헤어 탈모증상완화 아쿠아 쿨링 토닉</t>
    <phoneticPr fontId="3" type="noConversion"/>
  </si>
  <si>
    <t>텐제로 모이스처라이징 풋 크림 라벤더</t>
    <phoneticPr fontId="3" type="noConversion"/>
  </si>
  <si>
    <t>TENZERO MOISTURIZING FOOT CREAM LAVENDER</t>
    <phoneticPr fontId="3" type="noConversion"/>
  </si>
  <si>
    <t>풋
FOOT</t>
    <phoneticPr fontId="3" type="noConversion"/>
  </si>
  <si>
    <t>665*280*335</t>
    <phoneticPr fontId="3" type="noConversion"/>
  </si>
  <si>
    <t>텐제로 엑스퍼트 케미컬 앰플 시카판테옴 투엑스 스페셜 세트</t>
    <phoneticPr fontId="3" type="noConversion"/>
  </si>
  <si>
    <t>TENZERO EXPERT CHEMICAL AMPOULE CICAPANTHEOM 2X SPECIAL SET</t>
    <phoneticPr fontId="3" type="noConversion"/>
  </si>
  <si>
    <t>15 ml 
X 10 EA</t>
    <phoneticPr fontId="3" type="noConversion"/>
  </si>
  <si>
    <t>490*475*370</t>
    <phoneticPr fontId="3" type="noConversion"/>
  </si>
  <si>
    <t>텐제로 모이스처 콜라겐 하이드로겔 아이패치</t>
    <phoneticPr fontId="3" type="noConversion"/>
  </si>
  <si>
    <t>TENZERO MOISTURE COLLAGEN HYDROGEL EYE PATCH</t>
    <phoneticPr fontId="3" type="noConversion"/>
  </si>
  <si>
    <t>90 g 
(60 sheets)</t>
    <phoneticPr fontId="3" type="noConversion"/>
  </si>
  <si>
    <t>420*420*200</t>
    <phoneticPr fontId="3" type="noConversion"/>
  </si>
  <si>
    <t>텐제로 릴리프 시카 하이드로겔 아이패치</t>
    <phoneticPr fontId="3" type="noConversion"/>
  </si>
  <si>
    <t>TENZERO RELIEF CICA HYDROGEL EYE PATCH</t>
    <phoneticPr fontId="3" type="noConversion"/>
  </si>
  <si>
    <t>텐제로 청귤 비타 씨 하이드로겔 아이패치</t>
    <phoneticPr fontId="3" type="noConversion"/>
  </si>
  <si>
    <t>TENZERO GREEN TANGERINE VITA C HYDROGEL EYE PATCH</t>
    <phoneticPr fontId="3" type="noConversion"/>
  </si>
  <si>
    <t>텐제로 에센셜 립 밤 블루 콜라겐</t>
    <phoneticPr fontId="3" type="noConversion"/>
  </si>
  <si>
    <t>TENZERO ESSENTIAL LIP BALM BLUE COLLAGEN</t>
    <phoneticPr fontId="3" type="noConversion"/>
  </si>
  <si>
    <t>9 g</t>
    <phoneticPr fontId="3" type="noConversion"/>
  </si>
  <si>
    <t>립
Lip</t>
    <phoneticPr fontId="3" type="noConversion"/>
  </si>
  <si>
    <t>370*420*270</t>
    <phoneticPr fontId="3" type="noConversion"/>
  </si>
  <si>
    <t>텐제로 에센셜 립 밤 그린 시카</t>
    <phoneticPr fontId="3" type="noConversion"/>
  </si>
  <si>
    <t>TENZERO ESSENTIAL LIP BALM GREEN CICA</t>
    <phoneticPr fontId="3" type="noConversion"/>
  </si>
  <si>
    <t>텐제로 에센셜 립 밤 허니 비타 씨</t>
    <phoneticPr fontId="3" type="noConversion"/>
  </si>
  <si>
    <t>TENZERO ESSENTIAL LIP BALM HONEY VITA C</t>
    <phoneticPr fontId="3" type="noConversion"/>
  </si>
  <si>
    <t>텐제로 모이스처 콜라겐 언더 아이존 패치</t>
    <phoneticPr fontId="3" type="noConversion"/>
  </si>
  <si>
    <t>TENZERO MOISTURE COLLAGEN UNDER EYE ZONE PATCH</t>
    <phoneticPr fontId="3" type="noConversion"/>
  </si>
  <si>
    <t>25 g 
(30 sheets)</t>
    <phoneticPr fontId="3" type="noConversion"/>
  </si>
  <si>
    <t>520*340*198</t>
    <phoneticPr fontId="3" type="noConversion"/>
  </si>
  <si>
    <t>텐제로 릴리프 시카 클렌징 오일</t>
    <phoneticPr fontId="3" type="noConversion"/>
  </si>
  <si>
    <t>TENZERO RELIEF CICA CLEANSING OIL</t>
    <phoneticPr fontId="3" type="noConversion"/>
  </si>
  <si>
    <t>380*470*210</t>
    <phoneticPr fontId="3" type="noConversion"/>
  </si>
  <si>
    <t>텐제로 모이스처 콜라겐 클렌징 오일</t>
    <phoneticPr fontId="3" type="noConversion"/>
  </si>
  <si>
    <t>TENZERO MOISTURE COLLAGEN CLEANSING OIL</t>
    <phoneticPr fontId="3" type="noConversion"/>
  </si>
  <si>
    <t>텐제로 퍼펙트 브라이트닝 톤 업 크림</t>
    <phoneticPr fontId="3" type="noConversion"/>
  </si>
  <si>
    <t>TENZERO PERFECT BRIGHTENING TONE UP CREAM</t>
    <phoneticPr fontId="3" type="noConversion"/>
  </si>
  <si>
    <t>25 ml 
* 10 ea</t>
    <phoneticPr fontId="3" type="noConversion"/>
  </si>
  <si>
    <t>텐제로 모이스처 콜라겐 클렌징 워터</t>
    <phoneticPr fontId="3" type="noConversion"/>
  </si>
  <si>
    <t>TENZERO MOISTURE COLLAGEN CLEANSING WATER</t>
    <phoneticPr fontId="3" type="noConversion"/>
  </si>
  <si>
    <t>400*270*228</t>
    <phoneticPr fontId="3" type="noConversion"/>
  </si>
  <si>
    <t>텐제로 청귤 비타 씨 클렌징 워터</t>
    <phoneticPr fontId="3" type="noConversion"/>
  </si>
  <si>
    <t>TENZERO GREEN TANGERINE VITA C CLEANSING WATER</t>
    <phoneticPr fontId="3" type="noConversion"/>
  </si>
  <si>
    <t>텐제로 헤어 탈모 증상 완화 아쿠아 쿨링 샴푸</t>
    <phoneticPr fontId="3" type="noConversion"/>
  </si>
  <si>
    <t xml:space="preserve">TENZERO ANTI-HAIR LOSS AQUA COOLING SHAMPOO </t>
    <phoneticPr fontId="3" type="noConversion"/>
  </si>
  <si>
    <t>헤어
HAIR</t>
    <phoneticPr fontId="3" type="noConversion"/>
  </si>
  <si>
    <t>-</t>
    <phoneticPr fontId="3" type="noConversion"/>
  </si>
  <si>
    <t>기초 세트
SKINCARE SET</t>
    <phoneticPr fontId="3" type="noConversion"/>
  </si>
  <si>
    <t>텐제로 글로우 앰플 시카 마스크</t>
    <phoneticPr fontId="3" type="noConversion"/>
  </si>
  <si>
    <t>TENZERO GLOW AMPOULE CICA MASK</t>
    <phoneticPr fontId="3" type="noConversion"/>
  </si>
  <si>
    <t>560*370*205</t>
    <phoneticPr fontId="3" type="noConversion"/>
  </si>
  <si>
    <t>텐제로 글로우 앰플 히알루론 마스크</t>
    <phoneticPr fontId="3" type="noConversion"/>
  </si>
  <si>
    <t>TENZERO GLOW AMPOULE HYALURONIC MASK</t>
    <phoneticPr fontId="3" type="noConversion"/>
  </si>
  <si>
    <t>텐제로 글로우 앰플 청귤 마스크</t>
    <phoneticPr fontId="3" type="noConversion"/>
  </si>
  <si>
    <t>TENZERO GLOW AMPOULE GREEN TANGERINE MASK</t>
    <phoneticPr fontId="3" type="noConversion"/>
  </si>
  <si>
    <t>텐제로 글로우 앰플 세라마이드 마스크</t>
    <phoneticPr fontId="3" type="noConversion"/>
  </si>
  <si>
    <t>TENZERO GLOW AMPOULE CERAMIDE MASK</t>
    <phoneticPr fontId="3" type="noConversion"/>
  </si>
  <si>
    <t>텐제로 글로우 앰플 콜라겐 마스크</t>
    <phoneticPr fontId="3" type="noConversion"/>
  </si>
  <si>
    <t>TENZERO GLOW AMPOULE COLLAGEN MASK</t>
    <phoneticPr fontId="3" type="noConversion"/>
  </si>
  <si>
    <t>텐제로 터치 홀릭 핸드 크림 바닐라 선샤인</t>
    <phoneticPr fontId="3" type="noConversion"/>
  </si>
  <si>
    <t>TENZERO TOUCH HOLIC HAND CREAM VANILA SUNSHINE</t>
    <phoneticPr fontId="3" type="noConversion"/>
  </si>
  <si>
    <t>텐제로 퓨리파잉 로즈 퍼퓸 헤어 트리트먼트</t>
    <phoneticPr fontId="3" type="noConversion"/>
  </si>
  <si>
    <t>TENZERO PURIFYING ROSE PERFUME HAIR TREATMENT</t>
    <phoneticPr fontId="3" type="noConversion"/>
  </si>
  <si>
    <t>565*355*175</t>
    <phoneticPr fontId="3" type="noConversion"/>
  </si>
  <si>
    <t>텐제로 퓨리파잉 쟈스민 퍼퓸 헤어 트리트먼트</t>
    <phoneticPr fontId="3" type="noConversion"/>
  </si>
  <si>
    <t>TENZERO PURIFYING JASMIN PERFUME HAIR TREATMENT</t>
    <phoneticPr fontId="3" type="noConversion"/>
  </si>
  <si>
    <t>텐제로 퓨리파잉 코튼 퍼퓸 헤어 트리트먼트</t>
    <phoneticPr fontId="3" type="noConversion"/>
  </si>
  <si>
    <t>TENZERO PURIFYING COTTON PERFUME HAIR TREATMENT</t>
    <phoneticPr fontId="3" type="noConversion"/>
  </si>
  <si>
    <t>텐제로 어린 콜라겐 클렌징 밤</t>
    <phoneticPr fontId="3" type="noConversion"/>
  </si>
  <si>
    <t>TENZERO YOUNG COLLAGEN CLEANSING BALM</t>
    <phoneticPr fontId="3" type="noConversion"/>
  </si>
  <si>
    <t>80 g</t>
    <phoneticPr fontId="3" type="noConversion"/>
  </si>
  <si>
    <t>410*410*290</t>
    <phoneticPr fontId="3" type="noConversion"/>
  </si>
  <si>
    <t>텐제로 리쥬브네이팅 하이드로겔 아이패치 콜라겐</t>
    <phoneticPr fontId="3" type="noConversion"/>
  </si>
  <si>
    <t>TENZERO REJUVENATING HYDROGEL EYE PATCH COLLAGEN</t>
    <phoneticPr fontId="3" type="noConversion"/>
  </si>
  <si>
    <t>1.5 g*5</t>
    <phoneticPr fontId="3" type="noConversion"/>
  </si>
  <si>
    <t>400*180*210</t>
    <phoneticPr fontId="3" type="noConversion"/>
  </si>
  <si>
    <t>텐제로 에센셜 립 슬리핑 팩 베리폴리스</t>
    <phoneticPr fontId="3" type="noConversion"/>
  </si>
  <si>
    <t>TENZERO ESSENTIAL LIP SLEEPING PACK BERRY POLIS</t>
    <phoneticPr fontId="3" type="noConversion"/>
  </si>
  <si>
    <t>15 g</t>
    <phoneticPr fontId="3" type="noConversion"/>
  </si>
  <si>
    <t>335*280*260</t>
    <phoneticPr fontId="3" type="noConversion"/>
  </si>
  <si>
    <t>텐제로 리얼 아쿠아 수딩 젤 콜라겐</t>
    <phoneticPr fontId="3" type="noConversion"/>
  </si>
  <si>
    <t>TENZERO REAL AQUA SOOTHING GEL COLLAGEN</t>
    <phoneticPr fontId="3" type="noConversion"/>
  </si>
  <si>
    <t>630*215*375</t>
    <phoneticPr fontId="3" type="noConversion"/>
  </si>
  <si>
    <t>텐제로 리얼 아쿠아 수딩 젤 알로에</t>
    <phoneticPr fontId="3" type="noConversion"/>
  </si>
  <si>
    <t>TENZERO REAL AQUA SOOTHING GEL ALOE</t>
    <phoneticPr fontId="3" type="noConversion"/>
  </si>
  <si>
    <t>텐제로 워터리 글로우 업 물광채 크림</t>
    <phoneticPr fontId="3" type="noConversion"/>
  </si>
  <si>
    <t xml:space="preserve">TENZERO WATERY GLOW UP CREAM </t>
    <phoneticPr fontId="3" type="noConversion"/>
  </si>
  <si>
    <t xml:space="preserve">텐제로 허니 글로우 업 꿀광채 크림 </t>
    <phoneticPr fontId="3" type="noConversion"/>
  </si>
  <si>
    <t xml:space="preserve">TENZERO HONEY GLOW UP CREAM </t>
    <phoneticPr fontId="3" type="noConversion"/>
  </si>
  <si>
    <t xml:space="preserve">텐제로 다이아몬드 글로우 업 백광채 크림 </t>
    <phoneticPr fontId="3" type="noConversion"/>
  </si>
  <si>
    <t>TENZERO DIAMOND GLOW UP CREAM</t>
    <phoneticPr fontId="3" type="noConversion"/>
  </si>
  <si>
    <t>텐제로 모이스처 콜라겐 토너 패드</t>
    <phoneticPr fontId="3" type="noConversion"/>
  </si>
  <si>
    <t>TENZERO MOISTURE COLLAGEN TONER PAD</t>
    <phoneticPr fontId="3" type="noConversion"/>
  </si>
  <si>
    <t>160 g (70pads)</t>
    <phoneticPr fontId="3" type="noConversion"/>
  </si>
  <si>
    <t>545*455*190</t>
    <phoneticPr fontId="3" type="noConversion"/>
  </si>
  <si>
    <t>텐제로 청귤 비타 씨 토너 패드</t>
    <phoneticPr fontId="3" type="noConversion"/>
  </si>
  <si>
    <t>TENZERO GREEN TANGERINE VITA C TONER PAD</t>
    <phoneticPr fontId="3" type="noConversion"/>
  </si>
  <si>
    <t>텐제로 에센셜 립밤 3종 세트(콜라겐,허니,시카)</t>
    <phoneticPr fontId="3" type="noConversion"/>
  </si>
  <si>
    <t>TENZERO ESSENCIAL LIP BALM 3 SET</t>
    <phoneticPr fontId="3" type="noConversion"/>
  </si>
  <si>
    <t>9 g x 3</t>
    <phoneticPr fontId="3" type="noConversion"/>
  </si>
  <si>
    <t>480*435*155</t>
    <phoneticPr fontId="3" type="noConversion"/>
  </si>
  <si>
    <t>텐제로 플라워 샤워 핸드 앤 네일 크림 5종 세트</t>
    <phoneticPr fontId="3" type="noConversion"/>
  </si>
  <si>
    <t>TENZERO FLOWER SHOWER HAND &amp; NAIL CREAM 5 SET</t>
    <phoneticPr fontId="3" type="noConversion"/>
  </si>
  <si>
    <t>50 ml x 5</t>
    <phoneticPr fontId="3" type="noConversion"/>
  </si>
  <si>
    <t>325*360*167</t>
    <phoneticPr fontId="3" type="noConversion"/>
  </si>
  <si>
    <t>텐제로 노세범 피니쉬 파우더</t>
    <phoneticPr fontId="3" type="noConversion"/>
  </si>
  <si>
    <t>TENZERO NO-SEBUM FINISH POWER</t>
    <phoneticPr fontId="3" type="noConversion"/>
  </si>
  <si>
    <t>5 g</t>
    <phoneticPr fontId="3" type="noConversion"/>
  </si>
  <si>
    <t>텐제로 턴온 바디 브라이트닝 크림</t>
    <phoneticPr fontId="3" type="noConversion"/>
  </si>
  <si>
    <t>TENZERO TURN ON BODY BRIGHTENING CREAM</t>
    <phoneticPr fontId="3" type="noConversion"/>
  </si>
  <si>
    <t>395*265*432</t>
    <phoneticPr fontId="3" type="noConversion"/>
  </si>
  <si>
    <t>텐제로 모이스처 콜라겐 페이셜 세트</t>
    <phoneticPr fontId="3" type="noConversion"/>
  </si>
  <si>
    <t>TENZERO MOISTURE COLLAGEN FACIAL SET</t>
    <phoneticPr fontId="3" type="noConversion"/>
  </si>
  <si>
    <t>695*500*268</t>
    <phoneticPr fontId="3" type="noConversion"/>
  </si>
  <si>
    <t>텐제로 청귤 비타 씨 페이셜 세트</t>
    <phoneticPr fontId="3" type="noConversion"/>
  </si>
  <si>
    <t>TENZERO GREEN TANGERINE VITA C FACIAL SET</t>
    <phoneticPr fontId="3" type="noConversion"/>
  </si>
  <si>
    <t>텐제로 수딩 알로에 하이드로겔 아이패치</t>
    <phoneticPr fontId="3" type="noConversion"/>
  </si>
  <si>
    <t>TENZERO SOOTHING ALOE HYDROGEL EYE PATCH</t>
    <phoneticPr fontId="3" type="noConversion"/>
  </si>
  <si>
    <t>텐제로 프리미엄 비파이브 클렌징 워터</t>
    <phoneticPr fontId="3" type="noConversion"/>
  </si>
  <si>
    <t>TENZERO PREMIUM B5 CLEANSING WATER</t>
    <phoneticPr fontId="3" type="noConversion"/>
  </si>
  <si>
    <t>텐제로 알로에 유브이 톤업 바디 선크림</t>
    <phoneticPr fontId="3" type="noConversion"/>
  </si>
  <si>
    <t xml:space="preserve">TENZERO ALOE UV TONE UP BODY SUN CREAM </t>
    <phoneticPr fontId="3" type="noConversion"/>
  </si>
  <si>
    <t>150 g</t>
    <phoneticPr fontId="3" type="noConversion"/>
  </si>
  <si>
    <t>530*395*175</t>
    <phoneticPr fontId="3" type="noConversion"/>
  </si>
  <si>
    <t>텐제로 알로에 유브이 톤업 선크림</t>
    <phoneticPr fontId="3" type="noConversion"/>
  </si>
  <si>
    <t xml:space="preserve">TENZERO ALOE UV TONE UP SUN CREAM  </t>
    <phoneticPr fontId="3" type="noConversion"/>
  </si>
  <si>
    <t>590*350*165</t>
    <phoneticPr fontId="3" type="noConversion"/>
  </si>
  <si>
    <t>텐제로 토마토 유브이 톤업 선크림</t>
    <phoneticPr fontId="3" type="noConversion"/>
  </si>
  <si>
    <t xml:space="preserve">TENZERO TOMATO UV TONE UP SUN CREAM </t>
    <phoneticPr fontId="3" type="noConversion"/>
  </si>
  <si>
    <t>텐제로 핑크 진주 시트 마스크</t>
    <phoneticPr fontId="3" type="noConversion"/>
  </si>
  <si>
    <t>TENZERO PINK PEARL SHEET MASK</t>
    <phoneticPr fontId="3" type="noConversion"/>
  </si>
  <si>
    <t>25 ml</t>
    <phoneticPr fontId="3" type="noConversion"/>
  </si>
  <si>
    <t>텐제로 섬유탈취제 코튼 플라워</t>
    <phoneticPr fontId="3" type="noConversion"/>
  </si>
  <si>
    <t>TENZERO FABRIC REFRESHER COTTON FLOWER</t>
    <phoneticPr fontId="3" type="noConversion"/>
  </si>
  <si>
    <t>섬유탈취제
FABRIC REFRESHER</t>
    <phoneticPr fontId="3" type="noConversion"/>
  </si>
  <si>
    <t>430*430*165</t>
    <phoneticPr fontId="3" type="noConversion"/>
  </si>
  <si>
    <t>텐제로 섬유탈취제 플라워 마켓</t>
    <phoneticPr fontId="3" type="noConversion"/>
  </si>
  <si>
    <t>TENZERO FABRIC REFRESHER FLOWER MARKET</t>
    <phoneticPr fontId="3" type="noConversion"/>
  </si>
  <si>
    <t>텐제로 섬유탈취제 화이트 머스크</t>
    <phoneticPr fontId="3" type="noConversion"/>
  </si>
  <si>
    <t>TENZERO FABRIC REFRESHER WHITE MUSK</t>
    <phoneticPr fontId="3" type="noConversion"/>
  </si>
  <si>
    <t>바디세럼
BODYSERUM</t>
    <phoneticPr fontId="8" type="noConversion"/>
  </si>
  <si>
    <t>491*266*210</t>
    <phoneticPr fontId="8" type="noConversion"/>
  </si>
  <si>
    <t>TENZERO SNAIL 
AQUA BODY SERUM</t>
    <phoneticPr fontId="8" type="noConversion"/>
  </si>
  <si>
    <t>TENZERO RICE 
AQUA BODY SERUM</t>
    <phoneticPr fontId="8" type="noConversion"/>
  </si>
  <si>
    <t>텐제로 라이스 아쿠아 바디 세럼</t>
    <phoneticPr fontId="3" type="noConversion"/>
  </si>
  <si>
    <t>텐제로 스네일 아쿠아 바디 세럼</t>
    <phoneticPr fontId="3" type="noConversion"/>
  </si>
  <si>
    <t>텐제로 어성초 아쿠아 바디 세럼</t>
    <phoneticPr fontId="3" type="noConversion"/>
  </si>
  <si>
    <t>TENZERO HEARTLEAF 
AQUA BODY SERUM</t>
    <phoneticPr fontId="3" type="noConversion"/>
  </si>
  <si>
    <t>530*335*166</t>
  </si>
  <si>
    <t>텐제로 레티놀 콜라겐 클렌징 티슈</t>
  </si>
  <si>
    <t>TENZERO RETINOL COLLAGEN CLEANSING WIPES</t>
  </si>
  <si>
    <t>30 매(Wipes)  
130 g</t>
  </si>
  <si>
    <t>520*340*198</t>
  </si>
  <si>
    <t xml:space="preserve">텐제로 카밍 어성초 바디 워시 </t>
    <phoneticPr fontId="3" type="noConversion"/>
  </si>
  <si>
    <t>TENZERO CALMING HEARTLEAF BODY WASH</t>
    <phoneticPr fontId="3" type="noConversion"/>
  </si>
  <si>
    <t>1000 ml</t>
    <phoneticPr fontId="3" type="noConversion"/>
  </si>
  <si>
    <t>바디
BODY</t>
    <phoneticPr fontId="3" type="noConversion"/>
  </si>
  <si>
    <t>481*293*261</t>
    <phoneticPr fontId="3" type="noConversion"/>
  </si>
  <si>
    <t>텐제로 브라이트닝 비타민 바디 워시</t>
    <phoneticPr fontId="3" type="noConversion"/>
  </si>
  <si>
    <t>TENZERO BRIGHTENING VITAMIN BODY WASH</t>
    <phoneticPr fontId="3" type="noConversion"/>
  </si>
  <si>
    <t>텐제로 클리어링 티트리 바디 워시</t>
    <phoneticPr fontId="3" type="noConversion"/>
  </si>
  <si>
    <t xml:space="preserve">TENZERO CLEARING TEATREE BODY WASH </t>
    <phoneticPr fontId="3" type="noConversion"/>
  </si>
  <si>
    <t>텐제로 카밍 어성초 바디 로션</t>
    <phoneticPr fontId="3" type="noConversion"/>
  </si>
  <si>
    <t xml:space="preserve">TENZERO CALMING HEARTLEAF BODY LOTION </t>
    <phoneticPr fontId="3" type="noConversion"/>
  </si>
  <si>
    <t>텐제로 브라이트닝 비타민 바디 로션</t>
    <phoneticPr fontId="3" type="noConversion"/>
  </si>
  <si>
    <t>TENZERO BRIGHTENING VITAMIN BODY LOTION</t>
    <phoneticPr fontId="3" type="noConversion"/>
  </si>
  <si>
    <t>텐제로 클리어링 티트리 바디 로션</t>
    <phoneticPr fontId="3" type="noConversion"/>
  </si>
  <si>
    <t>TENZERO CLEARING TEATREE BODY LOTION</t>
    <phoneticPr fontId="3" type="noConversion"/>
  </si>
  <si>
    <t>스페셜 케어
SPECIAL
CARE</t>
    <phoneticPr fontId="13" type="noConversion"/>
  </si>
  <si>
    <t>545*455*170</t>
  </si>
  <si>
    <t>25 ml*10</t>
    <phoneticPr fontId="2" type="noConversion"/>
  </si>
  <si>
    <t>마스크팩
MASK PACK</t>
    <phoneticPr fontId="2" type="noConversion"/>
  </si>
  <si>
    <t>340*570*270</t>
    <phoneticPr fontId="2" type="noConversion"/>
  </si>
  <si>
    <t>25 ml 
* 10 ea</t>
    <phoneticPr fontId="2" type="noConversion"/>
  </si>
  <si>
    <t>380*470*200</t>
    <phoneticPr fontId="2" type="noConversion"/>
  </si>
  <si>
    <t>텐제로 솔루션 카밍 어성초 시트 마스크</t>
    <phoneticPr fontId="2" type="noConversion"/>
  </si>
  <si>
    <t>TENZERO SOLUTION CALMING HEARTLEAF SHEET MASK</t>
    <phoneticPr fontId="2" type="noConversion"/>
  </si>
  <si>
    <t>텐제로 디퍼핑 카페인 하이드로겔 아이패치</t>
  </si>
  <si>
    <t>TENZERO DEPUFFING CAFFEINE HYDROGEL EYE PATCH</t>
  </si>
  <si>
    <t>8809628888562</t>
  </si>
  <si>
    <t>415*415*240</t>
  </si>
  <si>
    <t>TEN
ZERO</t>
    <phoneticPr fontId="13" type="noConversion"/>
  </si>
  <si>
    <t>텐제로 퍼퓸 핸드크림 상탈 파피루스</t>
  </si>
  <si>
    <t>TENZERO PERFUME HANDCREAM PAPYRUS</t>
  </si>
  <si>
    <t>8809628887619</t>
    <phoneticPr fontId="13" type="noConversion"/>
  </si>
  <si>
    <t>핸드
Hand</t>
  </si>
  <si>
    <t>375*370*310</t>
  </si>
  <si>
    <t>텐제로 퍼퓸 핸드크림 코지 스웨이드</t>
    <phoneticPr fontId="13" type="noConversion"/>
  </si>
  <si>
    <t>TENZERO PERFUME HANDCREAM COZY SUEDE</t>
    <phoneticPr fontId="13" type="noConversion"/>
  </si>
  <si>
    <t>8809628887626</t>
    <phoneticPr fontId="13" type="noConversion"/>
  </si>
  <si>
    <t>텐제로 글로우 비타 브라이트닝 크림 100g</t>
  </si>
  <si>
    <t>TENZERO GLOW VITA BRIGHTENING CREAM 100g</t>
  </si>
  <si>
    <t>100g</t>
  </si>
  <si>
    <t>390*390*140</t>
  </si>
  <si>
    <t>텐제로 글로우 비타 브라이트닝 세럼</t>
  </si>
  <si>
    <t>TENZERO GLOW VITA BRIGHTENING SERUM</t>
  </si>
  <si>
    <t>세럼
SERUM</t>
  </si>
  <si>
    <t>445*445*145</t>
  </si>
  <si>
    <t>텐제로 차오른 펩타이드 콜라겐 마스크 팩</t>
  </si>
  <si>
    <t>TENZERO ROSE PEPTIDE COLLAGEN MASK PACK</t>
    <phoneticPr fontId="13" type="noConversion"/>
  </si>
  <si>
    <t xml:space="preserve">30 g x 3 </t>
  </si>
  <si>
    <t>마스크팩
MASK PACK</t>
    <phoneticPr fontId="13" type="noConversion"/>
  </si>
  <si>
    <t>10 / 90</t>
  </si>
  <si>
    <t>645*355*383</t>
    <phoneticPr fontId="13" type="noConversion"/>
  </si>
  <si>
    <t>텐제로 생기가득 비타민 광채세럼팩</t>
  </si>
  <si>
    <t>TENZERO 2X GLUTATHIONE VITAMIN C SERUM SHEET MASK</t>
  </si>
  <si>
    <t>25 ml x 5</t>
  </si>
  <si>
    <t>470*445*203</t>
  </si>
  <si>
    <t>텐제로 윤기가득 비피다 모공세럼팩</t>
  </si>
  <si>
    <t>TENZERO 3X GLACTO BIFIDA SERUM SHEET MASK</t>
  </si>
  <si>
    <t>텐제로 활기가득 레티놀 볼륨세럼팩</t>
  </si>
  <si>
    <t>TENZERO 4X COLLAGEN RETINOL SERUM SHEET MASK</t>
  </si>
  <si>
    <t>텐제로 24케이 골드 레디언스 토너 90ml</t>
    <phoneticPr fontId="13" type="noConversion"/>
  </si>
  <si>
    <t>TENZERO 24K GOLD RADIANCE TONER 90ml</t>
    <phoneticPr fontId="13" type="noConversion"/>
  </si>
  <si>
    <t>90ml</t>
    <phoneticPr fontId="13" type="noConversion"/>
  </si>
  <si>
    <t>505*505*186</t>
    <phoneticPr fontId="13" type="noConversion"/>
  </si>
  <si>
    <t>텐제로 24케이 골드 레디언스 크림 50g</t>
    <phoneticPr fontId="13" type="noConversion"/>
  </si>
  <si>
    <t>TENZERO 24K GOLD RADIANCE CREAM 50G</t>
    <phoneticPr fontId="13" type="noConversion"/>
  </si>
  <si>
    <t>50g</t>
    <phoneticPr fontId="13" type="noConversion"/>
  </si>
  <si>
    <t>텐제로 24케이 골드 레디언스 앰플 30ml</t>
    <phoneticPr fontId="13" type="noConversion"/>
  </si>
  <si>
    <t>TENZERO 24K GOLD RADIANCE AMPOULE 30ml</t>
    <phoneticPr fontId="13" type="noConversion"/>
  </si>
  <si>
    <t>30ml</t>
    <phoneticPr fontId="13" type="noConversion"/>
  </si>
  <si>
    <t>505*505*131</t>
    <phoneticPr fontId="13" type="noConversion"/>
  </si>
  <si>
    <t>텐제로 글로우 비타 브라이트닝 토너</t>
  </si>
  <si>
    <t>TENZERO GLOW VITA BRIGHTENING TONER</t>
  </si>
  <si>
    <t>8809628887879</t>
    <phoneticPr fontId="13" type="noConversion"/>
  </si>
  <si>
    <t>600*310*170</t>
    <phoneticPr fontId="13" type="noConversion"/>
  </si>
  <si>
    <t>텐제로 글로우 비타 브라이트닝 에멀전</t>
  </si>
  <si>
    <t>TENZERO GLOW VITA BRIGHTENING EMULSION</t>
  </si>
  <si>
    <t>8809628887886</t>
    <phoneticPr fontId="13" type="noConversion"/>
  </si>
  <si>
    <t>텐제로 데일리 비타민 브라이트닝 마스크</t>
    <phoneticPr fontId="3" type="noConversion"/>
  </si>
  <si>
    <t>TENZERO DAILY VITAMIN BRIGHTENING MASK</t>
    <phoneticPr fontId="3" type="noConversion"/>
  </si>
  <si>
    <t>350 g
(30매입)</t>
    <phoneticPr fontId="3" type="noConversion"/>
  </si>
  <si>
    <t>468*273*242</t>
    <phoneticPr fontId="3" type="noConversion"/>
  </si>
  <si>
    <t>텐제로 워터 에센스 풋 모이스처 마스크</t>
  </si>
  <si>
    <t>TENZERO WATER ESSENCE FOOT MOISTURE MASK</t>
  </si>
  <si>
    <t>18 ml*10</t>
  </si>
  <si>
    <t>8809628888364</t>
    <phoneticPr fontId="13" type="noConversion"/>
  </si>
  <si>
    <t>520*325*355</t>
    <phoneticPr fontId="13" type="noConversion"/>
  </si>
  <si>
    <t>텐제로 레티놀 콜라겐 클렌징 티슈 100매</t>
    <phoneticPr fontId="13" type="noConversion"/>
  </si>
  <si>
    <t>TENZERO RETINOL COLLAGEN CLEANSING WIPES</t>
    <phoneticPr fontId="14" type="noConversion"/>
  </si>
  <si>
    <t>100 매(Wipes)  
400 g</t>
    <phoneticPr fontId="14" type="noConversion"/>
  </si>
  <si>
    <t>8809628888371</t>
    <phoneticPr fontId="13" type="noConversion"/>
  </si>
  <si>
    <t>클렌저
CLEANSING</t>
    <phoneticPr fontId="14" type="noConversion"/>
  </si>
  <si>
    <t>370*347*120</t>
    <phoneticPr fontId="13" type="noConversion"/>
  </si>
  <si>
    <t xml:space="preserve">텐제로 </t>
    <phoneticPr fontId="13" type="noConversion"/>
  </si>
  <si>
    <t>텐제로 레티놀 비타민 A 앰플</t>
    <phoneticPr fontId="13" type="noConversion"/>
  </si>
  <si>
    <t>TENZERO RETINOL VITAMIN A AMPOULE</t>
    <phoneticPr fontId="13" type="noConversion"/>
  </si>
  <si>
    <t>50 ml</t>
    <phoneticPr fontId="13" type="noConversion"/>
  </si>
  <si>
    <t>8809628888234</t>
    <phoneticPr fontId="13" type="noConversion"/>
  </si>
  <si>
    <t>450*450*145</t>
    <phoneticPr fontId="13" type="noConversion"/>
  </si>
  <si>
    <t>텐제로 나이아신아마이드 10% 비타민 B1 앰플</t>
    <phoneticPr fontId="13" type="noConversion"/>
  </si>
  <si>
    <t>TENZERO NIACINAMIDE 10% VITAMIN B1 AMPOULE</t>
    <phoneticPr fontId="13" type="noConversion"/>
  </si>
  <si>
    <t>8809628888241</t>
    <phoneticPr fontId="13" type="noConversion"/>
  </si>
  <si>
    <t>텐제로 니코틴아마이드 비타민 B3 앰플</t>
    <phoneticPr fontId="13" type="noConversion"/>
  </si>
  <si>
    <t xml:space="preserve">TENZERO NICOTINAMIDE VITAMIN B3 AMPOULE </t>
    <phoneticPr fontId="13" type="noConversion"/>
  </si>
  <si>
    <t>8809628888258</t>
    <phoneticPr fontId="13" type="noConversion"/>
  </si>
  <si>
    <t>텐제로 판테놀 비타민 B5 앰플</t>
    <phoneticPr fontId="13" type="noConversion"/>
  </si>
  <si>
    <t xml:space="preserve">TENZERO PANTHENOL VITAMIN B5 AMPOULE </t>
    <phoneticPr fontId="13" type="noConversion"/>
  </si>
  <si>
    <t>8809628888265</t>
    <phoneticPr fontId="13" type="noConversion"/>
  </si>
  <si>
    <t>텐제로 트라넥삼산 비타민C 앰플</t>
    <phoneticPr fontId="13" type="noConversion"/>
  </si>
  <si>
    <t>TENZERO TRANEXAMIC ACID VITAMIN C AMPOULE</t>
    <phoneticPr fontId="13" type="noConversion"/>
  </si>
  <si>
    <t>8809628888272</t>
    <phoneticPr fontId="13" type="noConversion"/>
  </si>
  <si>
    <t>텐제로 세라마이드 비타민D 앰플</t>
    <phoneticPr fontId="13" type="noConversion"/>
  </si>
  <si>
    <t>TENZERO CERAMIDE VITAMIN D AMPOULE</t>
    <phoneticPr fontId="13" type="noConversion"/>
  </si>
  <si>
    <t>8809628888289</t>
    <phoneticPr fontId="13" type="noConversion"/>
  </si>
  <si>
    <t>텐제로 토코페롤 비타민E 앰플</t>
    <phoneticPr fontId="13" type="noConversion"/>
  </si>
  <si>
    <t>TENZERO TOCOPHEROL VITAMIN E AMPOULE</t>
    <phoneticPr fontId="13" type="noConversion"/>
  </si>
  <si>
    <t>8809628888296</t>
    <phoneticPr fontId="13" type="noConversion"/>
  </si>
  <si>
    <t>텐제로 로즈 PDRN 비타민 K 앰플</t>
    <phoneticPr fontId="13" type="noConversion"/>
  </si>
  <si>
    <t xml:space="preserve">TENZERO ROSE PDRN VITAMIN K AMPOULE </t>
    <phoneticPr fontId="13" type="noConversion"/>
  </si>
  <si>
    <t>8809628888302</t>
    <phoneticPr fontId="13" type="noConversion"/>
  </si>
  <si>
    <t>텐제로 콜라겐 랩핑 마스크</t>
    <phoneticPr fontId="13" type="noConversion"/>
  </si>
  <si>
    <t>TENZERO COLLAGEN WRAPPING MASK</t>
    <phoneticPr fontId="13" type="noConversion"/>
  </si>
  <si>
    <t>100 ml</t>
    <phoneticPr fontId="13" type="noConversion"/>
  </si>
  <si>
    <t>8809628888012</t>
    <phoneticPr fontId="13" type="noConversion"/>
  </si>
  <si>
    <t>480*300*330</t>
    <phoneticPr fontId="13" type="noConversion"/>
  </si>
  <si>
    <t>텐제로 글로우 부스트 버블 토너</t>
    <phoneticPr fontId="13" type="noConversion"/>
  </si>
  <si>
    <t>TENZERO GLOWBOOST BUBBLE TONER</t>
    <phoneticPr fontId="13" type="noConversion"/>
  </si>
  <si>
    <t>150 ml</t>
    <phoneticPr fontId="13" type="noConversion"/>
  </si>
  <si>
    <t>8809628888333</t>
    <phoneticPr fontId="13" type="noConversion"/>
  </si>
  <si>
    <t>428*275*196</t>
    <phoneticPr fontId="13" type="noConversion"/>
  </si>
  <si>
    <t xml:space="preserve">텐제로 글래스 글로우 버블 토너  </t>
    <phoneticPr fontId="13" type="noConversion"/>
  </si>
  <si>
    <t>TENZERO GLASSGLOW BUBBLE TONER</t>
    <phoneticPr fontId="13" type="noConversion"/>
  </si>
  <si>
    <t>8809628888326</t>
    <phoneticPr fontId="13" type="noConversion"/>
  </si>
  <si>
    <t>470*330*153</t>
    <phoneticPr fontId="3" type="noConversion"/>
  </si>
  <si>
    <t>텐제로 퍼밍 피디알엔 펩타이드 하이드로겔 아이패치</t>
  </si>
  <si>
    <t>TENZERO FIRMING PDRN PEPTIDE HYDROGEL EYE PATCH</t>
  </si>
  <si>
    <t>90 g 
(60 sheets)</t>
  </si>
  <si>
    <t>8809628888661</t>
  </si>
  <si>
    <t>415*415*218</t>
  </si>
  <si>
    <t>텐제로 물오른 히알루론산 피디알엔 마스크 팩</t>
    <phoneticPr fontId="3" type="noConversion"/>
  </si>
  <si>
    <t>TENZERO WATERY HYALURONIC ACID PDRN MASK PACK</t>
    <phoneticPr fontId="3" type="noConversion"/>
  </si>
  <si>
    <t>텐제로 데일리 라이스 일루미네이팅 마스크</t>
    <phoneticPr fontId="3" type="noConversion"/>
  </si>
  <si>
    <t>TENZERO DAILY RICE ILLUMINATING MASK</t>
    <phoneticPr fontId="3" type="noConversion"/>
  </si>
  <si>
    <t>텐제로 레티놀 비타민 A 실크 수딩 크림</t>
    <phoneticPr fontId="3" type="noConversion"/>
  </si>
  <si>
    <t xml:space="preserve">TENZERO RETINOL VITAMIN A SILK SOOTHING CREAM </t>
    <phoneticPr fontId="3" type="noConversion"/>
  </si>
  <si>
    <t>405*405*240</t>
    <phoneticPr fontId="3" type="noConversion"/>
  </si>
  <si>
    <t>텐제로 판테놀 비타민 B5 워터 수딩 크림</t>
    <phoneticPr fontId="3" type="noConversion"/>
  </si>
  <si>
    <t>TENZERO PANTHENOL VITAMIN B5 WATER SOOTHING CREAM</t>
    <phoneticPr fontId="3" type="noConversion"/>
  </si>
  <si>
    <t>텐제로 트라넥삼산 비타민 C 실크 수딩 크림</t>
    <phoneticPr fontId="3" type="noConversion"/>
  </si>
  <si>
    <t>TENZERO TRANEXAMIC ACID VITAMIN C SILK SOOTHING CREAM</t>
    <phoneticPr fontId="3" type="noConversion"/>
  </si>
  <si>
    <t>텐제로 세라마이드 비타민 D 실크 수딩 크림</t>
    <phoneticPr fontId="3" type="noConversion"/>
  </si>
  <si>
    <t>TENZERO CERAMIDE VITAMIN D SILK SOOTHING CREAM</t>
    <phoneticPr fontId="3" type="noConversion"/>
  </si>
  <si>
    <t>텐제로 로즈 PDRN 비타민 K 워터 수딩 크림</t>
    <phoneticPr fontId="3" type="noConversion"/>
  </si>
  <si>
    <t>TENZERO ROSE PDRN VITAMIN K WATER SOOTHING CREAM</t>
    <phoneticPr fontId="3" type="noConversion"/>
  </si>
  <si>
    <t>305*250*205</t>
  </si>
  <si>
    <t>305*250*170</t>
  </si>
  <si>
    <t>355*215*130</t>
  </si>
  <si>
    <t>150 g 
(50pads)</t>
  </si>
  <si>
    <t>텐제로 핑크 히알루론산 나이아신아마이드 
세럼 하트 패드</t>
  </si>
  <si>
    <t xml:space="preserve">TENZERO PINK HYALURONIC ACID 
NIACINAMIDE SERUM HEART PAD </t>
  </si>
  <si>
    <t>8809628887602</t>
  </si>
  <si>
    <t>텐제로 판테놀 비타민 B5 수딩 토너</t>
  </si>
  <si>
    <t>TENZERO PANTHENOL VITAMIN B5 SOOTHING TONER</t>
  </si>
  <si>
    <t>500 g</t>
  </si>
  <si>
    <t>340*275*220</t>
  </si>
  <si>
    <t>텐제로 트라넥삼산 비타민 C 수딩 토너</t>
  </si>
  <si>
    <t>TENZERO TRANEXAMIC ACID VITAMIN C SOOTHING TONER</t>
  </si>
  <si>
    <t xml:space="preserve">텐제로 시트러스 비타민 슈가 바디 스크럽 </t>
  </si>
  <si>
    <t>TENZERO CITRUS VITAMIN SUGAR BODY SCRUB</t>
  </si>
  <si>
    <t>바디
BODY</t>
  </si>
  <si>
    <t>300*390*250</t>
  </si>
  <si>
    <t>텐제로 글로우 앰플 피디알엔 펩타이드 마스크</t>
  </si>
  <si>
    <t>TENZERO GLOW AMPOULE PDRN PEPTIDE MASK</t>
  </si>
  <si>
    <t>25 ml 
* 10 ea</t>
  </si>
  <si>
    <t>마스크팩
MASK PACK</t>
  </si>
  <si>
    <t>560*370*205</t>
  </si>
  <si>
    <t>텐제로 에브리 유 핸드 크림 코튼 먼데이</t>
  </si>
  <si>
    <t>TENZERO EVERY U HAND CREAM COTTON MONDAY</t>
  </si>
  <si>
    <t>440*370*135</t>
  </si>
  <si>
    <t>텐제로 에브리 유 핸드 크림 와일드 로즈 튜즈데이</t>
  </si>
  <si>
    <t>TENZERO EVERY U HAND CREAM WILD ROSE TUESDAY</t>
  </si>
  <si>
    <t>440*370*136</t>
  </si>
  <si>
    <t>텐제로 에브리 유 핸드 크림 선셋 웬즈데이</t>
  </si>
  <si>
    <t>TENZERO EVERY U HAND CREAM SUNSET WEDNESDAY</t>
  </si>
  <si>
    <t>440*370*137</t>
  </si>
  <si>
    <t>텐제로 에브리 유 핸드 크림 블룸 샤워 썰즈데이</t>
  </si>
  <si>
    <t>TENZERO EVERY U HAND BLOOM SHOWER THURSDAY</t>
  </si>
  <si>
    <t>440*370*138</t>
  </si>
  <si>
    <t>텐제로 에브리 유 핸드 크림 프레시 모닝 프라이데이</t>
  </si>
  <si>
    <t>TENZERO EVERY U HAND CREAM FRESH MORNING FRIDAY</t>
  </si>
  <si>
    <t>텐제로 피디알엔 콜라겐 히든샷 2500</t>
  </si>
  <si>
    <t>TENZERO PDRN COLLAGEN HIDDEN SHOT 2500</t>
  </si>
  <si>
    <t>305*265*185</t>
  </si>
  <si>
    <t>텐제로 그린캐비어 세럼</t>
  </si>
  <si>
    <t>TENZERO GREEN CAVIAR SERUM</t>
  </si>
  <si>
    <t>485*470*141</t>
  </si>
  <si>
    <t>텐제로 그린캐비어 아이크림</t>
  </si>
  <si>
    <t>TENZERO GREEN CAVIAR EYE CREAM</t>
  </si>
  <si>
    <t>165*155*180</t>
  </si>
  <si>
    <t>텐제로 리바이탈라이징 하이드로겔 아이패치 비타민 C</t>
  </si>
  <si>
    <t>TENZERO REVITALIZING HYDROGEL EYE PATCH VITAMIN C</t>
  </si>
  <si>
    <t>1.5 g*5</t>
  </si>
  <si>
    <t>480*440*180</t>
  </si>
  <si>
    <t>텐제로 글로우 라이스 토너</t>
  </si>
  <si>
    <t>TENZERO GLOW RICE TONER</t>
  </si>
  <si>
    <t>200 g</t>
  </si>
  <si>
    <t>660*337*183</t>
  </si>
  <si>
    <t>텐제로 글로우 라이스 세럼</t>
  </si>
  <si>
    <t>TENZERO GLOW RICE SERUM</t>
  </si>
  <si>
    <t xml:space="preserve"> 60 g</t>
  </si>
  <si>
    <t>580*580*162</t>
  </si>
  <si>
    <t>텐제로 글로우 라이스 크림</t>
  </si>
  <si>
    <t>TENZERO GLOW RICE CREAM</t>
  </si>
  <si>
    <t>422*422*157</t>
  </si>
  <si>
    <t>텐제로 허니 비타민 모델링 컵 마스크</t>
  </si>
  <si>
    <t xml:space="preserve">TENZERO HONEY VITAMIN MODELING CUP MASK </t>
  </si>
  <si>
    <t>26 g</t>
  </si>
  <si>
    <t>495*495*335</t>
  </si>
  <si>
    <t>텐제로 로즈 피디알엔 콜라겐 모델링 컵 마스크</t>
  </si>
  <si>
    <t xml:space="preserve">TENZERO ROSE PDRN COLLAGEN MODELING CUP MASK </t>
  </si>
  <si>
    <t>25 ml x 10</t>
  </si>
  <si>
    <t>557*380*213</t>
    <phoneticPr fontId="14" type="noConversion"/>
  </si>
  <si>
    <t>텐제로 PDRN 펩타이드 1000 앰플</t>
    <phoneticPr fontId="13" type="noConversion"/>
  </si>
  <si>
    <t>TENZERO PDRN PEPTIDE 1000 AMPOULE</t>
    <phoneticPr fontId="13" type="noConversion"/>
  </si>
  <si>
    <t>30 ml</t>
    <phoneticPr fontId="13" type="noConversion"/>
  </si>
  <si>
    <t>8809628889187</t>
    <phoneticPr fontId="13" type="noConversion"/>
  </si>
  <si>
    <t>517*265*238</t>
    <phoneticPr fontId="13" type="noConversion"/>
  </si>
  <si>
    <t xml:space="preserve">TENZERO RELIEF HAND CREAM PEPTIDE COLLAGEN </t>
    <phoneticPr fontId="14" type="noConversion"/>
  </si>
  <si>
    <t>670*270*335</t>
  </si>
  <si>
    <t xml:space="preserve">TENZERO RELIEF HAND CREAM HYALURONIC ACID SNAIL </t>
    <phoneticPr fontId="14" type="noConversion"/>
  </si>
  <si>
    <t xml:space="preserve">TENZERO RELIEF HAND CREAM SHEA BUTTER AVOCADO </t>
    <phoneticPr fontId="14" type="noConversion"/>
  </si>
  <si>
    <t xml:space="preserve">TENZERO RELIEF HAND CREAM STRAWBERRY </t>
    <phoneticPr fontId="14" type="noConversion"/>
  </si>
  <si>
    <t xml:space="preserve">TENZERO RELIEF HAND CREAM MANGO </t>
    <phoneticPr fontId="14" type="noConversion"/>
  </si>
  <si>
    <t>TENZERO RELIEF HAND CREAM BANANA</t>
    <phoneticPr fontId="14" type="noConversion"/>
  </si>
  <si>
    <t>TENZERO BALANCING FOAM CLEANSER PEPTIDE COLLAGEN</t>
    <phoneticPr fontId="14" type="noConversion"/>
  </si>
  <si>
    <t>TENZERO BALANCING FOAM CLEANSER HYALURONIC SNAIL</t>
    <phoneticPr fontId="14" type="noConversion"/>
  </si>
  <si>
    <t>TENZERO BALANCING FOAM CLEANSER SHEA BUTTER AVOCADO</t>
    <phoneticPr fontId="14" type="noConversion"/>
  </si>
  <si>
    <t>TENZERO BALANCING FOAM CLEANSER STRAWBERRY</t>
    <phoneticPr fontId="14" type="noConversion"/>
  </si>
  <si>
    <t>TENZERO BALANCING FOAM CLEANSER APPLE</t>
    <phoneticPr fontId="14" type="noConversion"/>
  </si>
  <si>
    <t>TENZERO BALANCING FOAM CLEANSER RICE</t>
    <phoneticPr fontId="14" type="noConversion"/>
  </si>
  <si>
    <t>텐제로 메이크업 부스터 5분 쿨링 패드</t>
    <phoneticPr fontId="14" type="noConversion"/>
  </si>
  <si>
    <t>TENZERO MAKEUP BOOSTER 5-MINUTE COOLING PAD</t>
    <phoneticPr fontId="14" type="noConversion"/>
  </si>
  <si>
    <t>8800345720050</t>
    <phoneticPr fontId="14" type="noConversion"/>
  </si>
  <si>
    <t>9 / 36</t>
    <phoneticPr fontId="14" type="noConversion"/>
  </si>
  <si>
    <t>610*310*140</t>
    <phoneticPr fontId="14" type="noConversion"/>
  </si>
  <si>
    <t>TENZERO AIRY NO-SEBUM SUN STICK</t>
    <phoneticPr fontId="14" type="noConversion"/>
  </si>
  <si>
    <t>20 g</t>
    <phoneticPr fontId="13" type="noConversion"/>
  </si>
  <si>
    <t>8809628888548</t>
    <phoneticPr fontId="14" type="noConversion"/>
  </si>
  <si>
    <t>25 /100</t>
    <phoneticPr fontId="14" type="noConversion"/>
  </si>
  <si>
    <t>442*220*213</t>
    <phoneticPr fontId="14" type="noConversion"/>
  </si>
  <si>
    <t xml:space="preserve">TENZERO RETINOL VITAMIN A AMPOULE SHEET MASK </t>
    <phoneticPr fontId="14" type="noConversion"/>
  </si>
  <si>
    <t>25 ml</t>
    <phoneticPr fontId="14" type="noConversion"/>
  </si>
  <si>
    <t>8809628889194</t>
    <phoneticPr fontId="14" type="noConversion"/>
  </si>
  <si>
    <t xml:space="preserve">TENZERO PANTHENOL VITAMIN B5 AMPOULE SHEET MASK </t>
    <phoneticPr fontId="14" type="noConversion"/>
  </si>
  <si>
    <t>8809628889200</t>
    <phoneticPr fontId="14" type="noConversion"/>
  </si>
  <si>
    <t xml:space="preserve">TENZERO TRANEXAMIC ACID VITAMIN C AMPOULE SHEET MASK </t>
    <phoneticPr fontId="14" type="noConversion"/>
  </si>
  <si>
    <t>8809628889217</t>
    <phoneticPr fontId="14" type="noConversion"/>
  </si>
  <si>
    <t xml:space="preserve">TENZERO CERAMIDE VITAMIN D AMPOULE SHEET MASK </t>
    <phoneticPr fontId="14" type="noConversion"/>
  </si>
  <si>
    <t>8809628889224</t>
    <phoneticPr fontId="14" type="noConversion"/>
  </si>
  <si>
    <t xml:space="preserve">TENZERO TOCOPHEROL VITAMIN E AMPOULE SHEET MASK </t>
    <phoneticPr fontId="14" type="noConversion"/>
  </si>
  <si>
    <t>8809628889231</t>
    <phoneticPr fontId="14" type="noConversion"/>
  </si>
  <si>
    <t xml:space="preserve">TENZERO ROSE PDRN VITAMIN K AMPOULE SHEET MASK </t>
    <phoneticPr fontId="14" type="noConversion"/>
  </si>
  <si>
    <t>8809628889248</t>
    <phoneticPr fontId="14" type="noConversion"/>
  </si>
  <si>
    <t>TENZERO REFRESH PEELING GEL COLLAGEN</t>
  </si>
  <si>
    <t>180 ml</t>
  </si>
  <si>
    <t>텐제로 리프레쉬 필링젤 알로에</t>
  </si>
  <si>
    <t>TENZERO REFRESH PEELING GEL ALOE</t>
  </si>
  <si>
    <t>필링
PEELING</t>
  </si>
  <si>
    <t>520*335*415</t>
  </si>
  <si>
    <t>텐제로 리프레쉬 필링젤 스네일</t>
  </si>
  <si>
    <t>TENZERO REFRESH PEELING GEL SNAIL</t>
  </si>
  <si>
    <t>TENZERO REFRESH PEELING GEL CICA</t>
  </si>
  <si>
    <t>520*265*415</t>
  </si>
  <si>
    <t>텐제로 리프레쉬 필링젤 아보카도</t>
  </si>
  <si>
    <t>TENZERO REFRESH PEELING GEL AVOCADO</t>
  </si>
  <si>
    <t>텐제로 리프레쉬 필링젤 콜라겐</t>
  </si>
  <si>
    <t>텐제로 리프레쉬 필링젤 시카</t>
  </si>
  <si>
    <t>텐제로 너리싱 아보카도 앰플 크림 투엑스</t>
  </si>
  <si>
    <t>TENZERO NOURISHING AVOCADO AMPOULE CREAM 2X</t>
  </si>
  <si>
    <t>70 g</t>
  </si>
  <si>
    <t>335*335*140</t>
  </si>
  <si>
    <t>텐제로 리치 스네일 앰플 크림 투엑스</t>
  </si>
  <si>
    <t>TENZERO RICH SNAIL AMPOULE CREAM 2X</t>
  </si>
  <si>
    <t>텐제로 링클 콜라겐 앰플 크림 투엑스</t>
  </si>
  <si>
    <t>TENZERO WRINKLE COLLAGEN AMPOULE CREAM 2X</t>
  </si>
  <si>
    <t>텐제로 하이드레이팅 히알루론 앰플 크림 투엑스</t>
  </si>
  <si>
    <t>TENZERO HYDRATING HYALURONIC AMPOULE CREAM 2X</t>
  </si>
  <si>
    <t>텐제로 브라이트닝 유자 토너</t>
  </si>
  <si>
    <t>TENZERO BRIGHTENING YUJA TONER</t>
  </si>
  <si>
    <t>640*330*171</t>
  </si>
  <si>
    <t>텐제로 브라이트닝 유자 에멀전</t>
  </si>
  <si>
    <t>TENZERO BRIGHTENING YUJA EMULSION</t>
  </si>
  <si>
    <t>텐제로 브라이트닝 유자 크림</t>
  </si>
  <si>
    <t>TENZERO BRIGHTENING YUJA CREAM</t>
  </si>
  <si>
    <t>410*400*137</t>
  </si>
  <si>
    <t>텐제로 글루코사민 쿨 마사지 크림</t>
  </si>
  <si>
    <t>140 ml</t>
  </si>
  <si>
    <t>560*412*200</t>
  </si>
  <si>
    <t>TENZERO GLUCOSAMINE COOL MASSAGE CREAM</t>
    <phoneticPr fontId="3" type="noConversion"/>
  </si>
  <si>
    <t>브랜드
BRAND</t>
    <phoneticPr fontId="1" type="noConversion"/>
  </si>
  <si>
    <t>이미지
IMAGE</t>
    <phoneticPr fontId="1" type="noConversion"/>
  </si>
  <si>
    <t>제품명 (국문)
PRODUCT NAME (KR)</t>
    <phoneticPr fontId="3" type="noConversion"/>
  </si>
  <si>
    <t>제품명 (영문)
PRODUCT NAME (EN)</t>
    <phoneticPr fontId="1" type="noConversion"/>
  </si>
  <si>
    <t>용량 
VOLUME</t>
    <phoneticPr fontId="1" type="noConversion"/>
  </si>
  <si>
    <t>바코드
BARCODE</t>
    <phoneticPr fontId="3" type="noConversion"/>
  </si>
  <si>
    <t>제품유형
TYPE</t>
    <phoneticPr fontId="3" type="noConversion"/>
  </si>
  <si>
    <t>아웃박스 
입수량 (PCS)
MOQ QTY(CT)</t>
    <phoneticPr fontId="2" type="noConversion"/>
  </si>
  <si>
    <t>아웃박스 
무게 (Kg)
CT WEIGHT</t>
    <phoneticPr fontId="2" type="noConversion"/>
  </si>
  <si>
    <t>아웃박스 
사이즈 (cm)
CT SIZE</t>
    <phoneticPr fontId="2" type="noConversion"/>
  </si>
  <si>
    <t>135g(100매)</t>
    <phoneticPr fontId="14" type="noConversion"/>
  </si>
  <si>
    <t>텐제로 보송보송 선스틱</t>
    <phoneticPr fontId="14" type="noConversion"/>
  </si>
  <si>
    <t>텐제로 레티놀 비타민 에이 앰플 시트 마스크</t>
    <phoneticPr fontId="14" type="noConversion"/>
  </si>
  <si>
    <t>텐제로 판테놀 비타민 비파이브 앰플 시트 마스크</t>
    <phoneticPr fontId="14" type="noConversion"/>
  </si>
  <si>
    <t>텐제로 트라넥삼산 비타민 씨 앰플 시트 마스크</t>
    <phoneticPr fontId="14" type="noConversion"/>
  </si>
  <si>
    <t>텐제로 세라마이드 비타민 디 앰플 시트 마스크</t>
    <phoneticPr fontId="14" type="noConversion"/>
  </si>
  <si>
    <t>텐제로 토코페롤 비타민 이 앰플 시트 마스크</t>
    <phoneticPr fontId="14" type="noConversion"/>
  </si>
  <si>
    <t>텐제로 로즈 피디알엔 비타민 케이 앰플 시트 마스크</t>
    <phoneticPr fontId="14" type="noConversion"/>
  </si>
  <si>
    <r>
      <rPr>
        <sz val="16"/>
        <rFont val="맑은 고딕"/>
        <family val="3"/>
        <charset val="129"/>
      </rPr>
      <t>텐제로 릴리프 핸드크림 펩타이드 콜라겐</t>
    </r>
    <phoneticPr fontId="14" type="noConversion"/>
  </si>
  <si>
    <r>
      <rPr>
        <sz val="16"/>
        <rFont val="맑은 고딕"/>
        <family val="3"/>
        <charset val="129"/>
      </rPr>
      <t>텐제로 릴리프 핸드크림 히알루론산 스네일</t>
    </r>
    <phoneticPr fontId="14" type="noConversion"/>
  </si>
  <si>
    <r>
      <rPr>
        <sz val="16"/>
        <rFont val="맑은 고딕"/>
        <family val="3"/>
        <charset val="129"/>
      </rPr>
      <t>텐제로 릴리프 핸드크림 쉐어버터 아보카도</t>
    </r>
    <phoneticPr fontId="14" type="noConversion"/>
  </si>
  <si>
    <r>
      <rPr>
        <sz val="16"/>
        <rFont val="맑은 고딕"/>
        <family val="3"/>
        <charset val="129"/>
      </rPr>
      <t>텐제로 릴리프 핸드크림 딸기</t>
    </r>
    <phoneticPr fontId="14" type="noConversion"/>
  </si>
  <si>
    <r>
      <rPr>
        <sz val="16"/>
        <rFont val="맑은 고딕"/>
        <family val="3"/>
        <charset val="129"/>
      </rPr>
      <t>텐제로 릴리프 핸드크림 망고</t>
    </r>
    <phoneticPr fontId="14" type="noConversion"/>
  </si>
  <si>
    <r>
      <rPr>
        <sz val="16"/>
        <rFont val="맑은 고딕"/>
        <family val="3"/>
        <charset val="129"/>
      </rPr>
      <t>텐제로 릴리프 핸드크림 바나나</t>
    </r>
    <phoneticPr fontId="14" type="noConversion"/>
  </si>
  <si>
    <r>
      <rPr>
        <sz val="16"/>
        <rFont val="맑은 고딕"/>
        <family val="3"/>
        <charset val="129"/>
      </rPr>
      <t xml:space="preserve">텐제로 밸런싱 폼 클렌저 펩타이드 콜라겐 </t>
    </r>
    <phoneticPr fontId="14" type="noConversion"/>
  </si>
  <si>
    <r>
      <rPr>
        <sz val="16"/>
        <rFont val="맑은 고딕"/>
        <family val="3"/>
        <charset val="129"/>
      </rPr>
      <t>텐제로 밸런싱 폼 클렌저 히알루론 스네일</t>
    </r>
    <phoneticPr fontId="14" type="noConversion"/>
  </si>
  <si>
    <r>
      <rPr>
        <sz val="16"/>
        <rFont val="맑은 고딕"/>
        <family val="3"/>
        <charset val="129"/>
      </rPr>
      <t>텐제로 밸런싱 폼 클렌저 쉐어버터 아보카도</t>
    </r>
    <phoneticPr fontId="14" type="noConversion"/>
  </si>
  <si>
    <r>
      <rPr>
        <sz val="16"/>
        <rFont val="맑은 고딕"/>
        <family val="3"/>
        <charset val="129"/>
      </rPr>
      <t xml:space="preserve">텐제로 밸런싱 폼 클렌서 딸기 </t>
    </r>
    <phoneticPr fontId="14" type="noConversion"/>
  </si>
  <si>
    <r>
      <rPr>
        <sz val="16"/>
        <rFont val="맑은 고딕"/>
        <family val="3"/>
        <charset val="129"/>
      </rPr>
      <t>텐제로 밸런싱 폼 클렌저 사과</t>
    </r>
    <phoneticPr fontId="14" type="noConversion"/>
  </si>
  <si>
    <r>
      <rPr>
        <sz val="16"/>
        <rFont val="맑은 고딕"/>
        <family val="3"/>
        <charset val="129"/>
      </rPr>
      <t xml:space="preserve">텐제로 밸런싱 폼 클렌저 라이스 </t>
    </r>
    <phoneticPr fontId="14" type="noConversion"/>
  </si>
  <si>
    <r>
      <rPr>
        <sz val="16"/>
        <color theme="1"/>
        <rFont val="맑은 고딕"/>
        <family val="3"/>
        <charset val="129"/>
      </rPr>
      <t>선
SUN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</si>
</sst>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0_ "/>
    <numFmt numFmtId="177" formatCode="0.000"/>
    <numFmt numFmtId="178" formatCode="[$¥-804]#,##0.00"/>
    <numFmt numFmtId="179" formatCode="_-* #,##0.000_-;\-* #,##0.000_-;_-* &quot;-&quot;_-;_-@_-"/>
    <numFmt numFmtId="180" formatCode="0_);[Red]\(0\)"/>
  </numFmts>
  <fonts count="19">
    <font>
      <sz val="11"/>
      <color theme="1"/>
      <name val="맑은 고딕"/>
      <family val="3"/>
      <charset val="129"/>
      <scheme val="minor"/>
    </font>
    <font>
      <sz val="8"/>
      <name val="Calibri"/>
      <family val="2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2"/>
      <name val="宋体"/>
      <family val="3"/>
      <charset val="129"/>
    </font>
    <font>
      <sz val="11"/>
      <name val="Tahoma"/>
      <family val="2"/>
    </font>
    <font>
      <sz val="11"/>
      <color indexed="17"/>
      <name val="맑은 고딕"/>
      <family val="3"/>
      <charset val="129"/>
    </font>
    <font>
      <sz val="9"/>
      <name val="굴림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/>
      <name val="맑은 고딕"/>
      <family val="3"/>
      <charset val="129"/>
    </font>
    <font>
      <b/>
      <sz val="15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322">
    <xf numFmtId="0" fontId="0" fillId="0" borderId="0">
      <alignment vertical="center"/>
    </xf>
    <xf numFmtId="0" fontId="7" fillId="0" borderId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8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176" fontId="4" fillId="0" borderId="0">
      <alignment vertical="center"/>
    </xf>
    <xf numFmtId="0" fontId="9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1" fillId="0" borderId="0" xfId="123" applyFont="1" applyAlignment="1">
      <alignment horizontal="center" vertical="center"/>
    </xf>
    <xf numFmtId="42" fontId="11" fillId="0" borderId="0" xfId="123" applyNumberFormat="1" applyFont="1" applyAlignment="1">
      <alignment horizontal="center" vertical="center"/>
    </xf>
    <xf numFmtId="0" fontId="12" fillId="0" borderId="0" xfId="123" applyFont="1" applyAlignment="1">
      <alignment horizontal="center" vertical="center"/>
    </xf>
    <xf numFmtId="9" fontId="11" fillId="0" borderId="0" xfId="2" applyFont="1" applyAlignment="1">
      <alignment horizontal="center" vertical="center"/>
    </xf>
    <xf numFmtId="0" fontId="15" fillId="0" borderId="1" xfId="123" applyFont="1" applyBorder="1" applyAlignment="1">
      <alignment horizontal="center" vertical="center" wrapText="1"/>
    </xf>
    <xf numFmtId="0" fontId="15" fillId="0" borderId="1" xfId="123" applyFont="1" applyBorder="1" applyAlignment="1">
      <alignment horizontal="center" vertical="center"/>
    </xf>
    <xf numFmtId="42" fontId="15" fillId="0" borderId="1" xfId="123" applyNumberFormat="1" applyFont="1" applyBorder="1" applyAlignment="1">
      <alignment horizontal="center" vertical="center" wrapText="1"/>
    </xf>
    <xf numFmtId="0" fontId="16" fillId="0" borderId="1" xfId="123" applyFont="1" applyBorder="1" applyAlignment="1">
      <alignment horizontal="center" vertical="center"/>
    </xf>
    <xf numFmtId="0" fontId="16" fillId="0" borderId="1" xfId="124" applyFont="1" applyBorder="1" applyAlignment="1">
      <alignment horizontal="center" vertical="center" wrapText="1"/>
    </xf>
    <xf numFmtId="176" fontId="16" fillId="0" borderId="1" xfId="124" applyNumberFormat="1" applyFont="1" applyBorder="1" applyAlignment="1">
      <alignment horizontal="center" vertical="center" wrapText="1"/>
    </xf>
    <xf numFmtId="177" fontId="16" fillId="0" borderId="1" xfId="123" applyNumberFormat="1" applyFont="1" applyBorder="1" applyAlignment="1">
      <alignment horizontal="center" vertical="center"/>
    </xf>
    <xf numFmtId="42" fontId="16" fillId="0" borderId="1" xfId="123" applyNumberFormat="1" applyFont="1" applyBorder="1" applyAlignment="1">
      <alignment horizontal="center" vertical="center"/>
    </xf>
    <xf numFmtId="42" fontId="16" fillId="0" borderId="1" xfId="5" applyNumberFormat="1" applyFont="1" applyFill="1" applyBorder="1" applyAlignment="1">
      <alignment horizontal="center" vertical="center"/>
    </xf>
    <xf numFmtId="0" fontId="16" fillId="0" borderId="1" xfId="123" applyFont="1" applyBorder="1" applyAlignment="1">
      <alignment horizontal="center" vertical="center" wrapText="1"/>
    </xf>
    <xf numFmtId="0" fontId="16" fillId="0" borderId="1" xfId="14" applyFont="1" applyBorder="1" applyAlignment="1">
      <alignment horizontal="center" vertical="center"/>
    </xf>
    <xf numFmtId="0" fontId="17" fillId="0" borderId="1" xfId="123" applyFont="1" applyBorder="1" applyAlignment="1">
      <alignment horizontal="center" vertical="center"/>
    </xf>
    <xf numFmtId="177" fontId="17" fillId="0" borderId="1" xfId="123" applyNumberFormat="1" applyFont="1" applyBorder="1" applyAlignment="1">
      <alignment horizontal="center" vertical="center"/>
    </xf>
    <xf numFmtId="0" fontId="16" fillId="0" borderId="1" xfId="12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/>
    </xf>
    <xf numFmtId="0" fontId="16" fillId="0" borderId="1" xfId="124" applyFont="1" applyBorder="1" applyAlignment="1">
      <alignment horizontal="left" vertical="center" wrapText="1" indent="1"/>
    </xf>
    <xf numFmtId="0" fontId="16" fillId="3" borderId="1" xfId="123" applyFont="1" applyFill="1" applyBorder="1" applyAlignment="1">
      <alignment horizontal="center" vertical="center"/>
    </xf>
    <xf numFmtId="0" fontId="16" fillId="0" borderId="1" xfId="123" quotePrefix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123" applyFont="1" applyBorder="1">
      <alignment vertical="center"/>
    </xf>
    <xf numFmtId="42" fontId="16" fillId="0" borderId="1" xfId="123" applyNumberFormat="1" applyFont="1" applyBorder="1">
      <alignment vertical="center"/>
    </xf>
    <xf numFmtId="180" fontId="16" fillId="0" borderId="1" xfId="123" applyNumberFormat="1" applyFont="1" applyBorder="1" applyAlignment="1">
      <alignment horizontal="center" vertical="center"/>
    </xf>
    <xf numFmtId="0" fontId="16" fillId="0" borderId="1" xfId="123" applyFont="1" applyBorder="1" applyAlignment="1">
      <alignment horizontal="left" vertical="center"/>
    </xf>
    <xf numFmtId="179" fontId="16" fillId="0" borderId="1" xfId="321" applyNumberFormat="1" applyFont="1" applyBorder="1">
      <alignment vertical="center"/>
    </xf>
    <xf numFmtId="0" fontId="16" fillId="0" borderId="1" xfId="123" quotePrefix="1" applyFont="1" applyBorder="1" applyAlignment="1">
      <alignment horizontal="center" vertical="center" wrapText="1"/>
    </xf>
    <xf numFmtId="0" fontId="16" fillId="0" borderId="1" xfId="123" applyFont="1" applyBorder="1" applyAlignment="1">
      <alignment vertical="center" wrapText="1"/>
    </xf>
    <xf numFmtId="0" fontId="16" fillId="0" borderId="1" xfId="123" applyFont="1" applyBorder="1" applyAlignment="1">
      <alignment horizontal="left" vertical="center" wrapText="1"/>
    </xf>
    <xf numFmtId="179" fontId="16" fillId="0" borderId="1" xfId="321" applyNumberFormat="1" applyFont="1" applyFill="1" applyBorder="1">
      <alignment vertical="center"/>
    </xf>
    <xf numFmtId="0" fontId="17" fillId="0" borderId="1" xfId="124" applyFont="1" applyBorder="1" applyAlignment="1">
      <alignment horizontal="left" vertical="center" wrapText="1" indent="1"/>
    </xf>
    <xf numFmtId="0" fontId="17" fillId="0" borderId="1" xfId="123" applyFont="1" applyBorder="1" applyAlignment="1">
      <alignment horizontal="center" vertical="center" wrapText="1"/>
    </xf>
    <xf numFmtId="180" fontId="17" fillId="0" borderId="1" xfId="123" applyNumberFormat="1" applyFont="1" applyBorder="1" applyAlignment="1">
      <alignment horizontal="center" vertical="center"/>
    </xf>
    <xf numFmtId="0" fontId="17" fillId="0" borderId="1" xfId="123" applyFont="1" applyBorder="1">
      <alignment vertical="center"/>
    </xf>
    <xf numFmtId="42" fontId="17" fillId="0" borderId="1" xfId="123" applyNumberFormat="1" applyFont="1" applyBorder="1">
      <alignment vertical="center"/>
    </xf>
    <xf numFmtId="42" fontId="17" fillId="0" borderId="1" xfId="5" applyNumberFormat="1" applyFont="1" applyFill="1" applyBorder="1" applyAlignment="1">
      <alignment horizontal="center" vertical="center"/>
    </xf>
    <xf numFmtId="179" fontId="17" fillId="0" borderId="1" xfId="321" applyNumberFormat="1" applyFont="1" applyFill="1" applyBorder="1">
      <alignment vertical="center"/>
    </xf>
    <xf numFmtId="42" fontId="17" fillId="0" borderId="1" xfId="123" applyNumberFormat="1" applyFont="1" applyBorder="1" applyAlignment="1">
      <alignment horizontal="center" vertical="center" wrapText="1"/>
    </xf>
    <xf numFmtId="179" fontId="17" fillId="0" borderId="1" xfId="321" applyNumberFormat="1" applyFont="1" applyBorder="1">
      <alignment vertical="center"/>
    </xf>
    <xf numFmtId="179" fontId="17" fillId="0" borderId="1" xfId="321" applyNumberFormat="1" applyFont="1" applyBorder="1" applyAlignment="1">
      <alignment horizontal="center" vertical="center"/>
    </xf>
    <xf numFmtId="42" fontId="17" fillId="4" borderId="1" xfId="123" applyNumberFormat="1" applyFont="1" applyFill="1" applyBorder="1" applyAlignment="1">
      <alignment horizontal="center" vertical="center" wrapText="1"/>
    </xf>
    <xf numFmtId="0" fontId="17" fillId="0" borderId="1" xfId="123" quotePrefix="1" applyFont="1" applyBorder="1" applyAlignment="1">
      <alignment horizontal="center" vertical="center" wrapText="1"/>
    </xf>
    <xf numFmtId="1" fontId="17" fillId="0" borderId="1" xfId="123" applyNumberFormat="1" applyFont="1" applyBorder="1" applyAlignment="1">
      <alignment horizontal="center" vertical="center"/>
    </xf>
    <xf numFmtId="42" fontId="17" fillId="4" borderId="1" xfId="123" applyNumberFormat="1" applyFont="1" applyFill="1" applyBorder="1">
      <alignment vertical="center"/>
    </xf>
    <xf numFmtId="0" fontId="17" fillId="0" borderId="0" xfId="14" applyFont="1" applyAlignment="1">
      <alignment horizontal="center" vertical="center"/>
    </xf>
    <xf numFmtId="176" fontId="16" fillId="0" borderId="2" xfId="124" applyNumberFormat="1" applyFont="1" applyBorder="1" applyAlignment="1">
      <alignment horizontal="center" vertical="center" wrapText="1"/>
    </xf>
    <xf numFmtId="42" fontId="17" fillId="5" borderId="1" xfId="123" applyNumberFormat="1" applyFont="1" applyFill="1" applyBorder="1">
      <alignment vertical="center"/>
    </xf>
    <xf numFmtId="42" fontId="17" fillId="4" borderId="1" xfId="123" applyNumberFormat="1" applyFont="1" applyFill="1" applyBorder="1" applyAlignment="1">
      <alignment horizontal="center" vertical="center"/>
    </xf>
    <xf numFmtId="0" fontId="17" fillId="0" borderId="1" xfId="123" applyFont="1" applyBorder="1" applyAlignment="1">
      <alignment vertical="center" wrapText="1"/>
    </xf>
    <xf numFmtId="0" fontId="16" fillId="0" borderId="0" xfId="123" applyFont="1" applyAlignment="1">
      <alignment horizontal="center" vertical="center" wrapText="1"/>
    </xf>
    <xf numFmtId="0" fontId="16" fillId="0" borderId="0" xfId="123" applyFont="1" applyAlignment="1">
      <alignment horizontal="center" vertical="center"/>
    </xf>
    <xf numFmtId="42" fontId="16" fillId="0" borderId="0" xfId="123" applyNumberFormat="1" applyFont="1" applyAlignment="1">
      <alignment horizontal="center" vertical="center"/>
    </xf>
    <xf numFmtId="180" fontId="15" fillId="0" borderId="1" xfId="123" applyNumberFormat="1" applyFont="1" applyBorder="1" applyAlignment="1">
      <alignment horizontal="center" vertical="center" wrapText="1"/>
    </xf>
    <xf numFmtId="180" fontId="16" fillId="0" borderId="1" xfId="124" applyNumberFormat="1" applyFont="1" applyBorder="1" applyAlignment="1">
      <alignment horizontal="center" vertical="center" wrapText="1"/>
    </xf>
    <xf numFmtId="180" fontId="16" fillId="0" borderId="1" xfId="123" applyNumberFormat="1" applyFont="1" applyBorder="1" applyAlignment="1">
      <alignment horizontal="left" vertical="center"/>
    </xf>
    <xf numFmtId="180" fontId="16" fillId="0" borderId="0" xfId="123" applyNumberFormat="1" applyFont="1" applyAlignment="1">
      <alignment horizontal="center" vertical="center"/>
    </xf>
    <xf numFmtId="0" fontId="18" fillId="0" borderId="3" xfId="123" applyFont="1" applyBorder="1" applyAlignment="1">
      <alignment horizontal="center" vertical="center" wrapText="1"/>
    </xf>
    <xf numFmtId="0" fontId="18" fillId="0" borderId="3" xfId="123" applyFont="1" applyBorder="1" applyAlignment="1">
      <alignment horizontal="center" vertical="center"/>
    </xf>
    <xf numFmtId="0" fontId="16" fillId="0" borderId="3" xfId="123" applyFont="1" applyBorder="1" applyAlignment="1">
      <alignment horizontal="center" vertical="center"/>
    </xf>
  </cellXfs>
  <cellStyles count="322">
    <cellStyle name="Normal" xfId="1" xr:uid="{1AE62D73-ADDD-4252-A2C7-99EC5A50D7C5}"/>
    <cellStyle name="백분율" xfId="2" builtinId="5"/>
    <cellStyle name="백분율 2" xfId="3" xr:uid="{84B1C34D-45F0-4985-9A14-EB78C259AFEF}"/>
    <cellStyle name="쉼표 [0]" xfId="321" builtinId="6"/>
    <cellStyle name="쉼표 [0] 10" xfId="4" xr:uid="{7A9BE48B-F7F5-4368-9243-A050BF8CD692}"/>
    <cellStyle name="쉼표 [0] 2" xfId="5" xr:uid="{EB3AABC5-3FBF-45D4-96E3-4BA1BFACCEAD}"/>
    <cellStyle name="쉼표 [0] 2 10" xfId="6" xr:uid="{C4943944-05EB-4C6F-9212-0C94188EECC1}"/>
    <cellStyle name="쉼표 [0] 2 2" xfId="7" xr:uid="{418C19A3-615E-4794-BF07-54B396DF7654}"/>
    <cellStyle name="쉼표 [0] 8" xfId="8" xr:uid="{D49AEA83-8209-493A-A2E7-9DF4FDAA337F}"/>
    <cellStyle name="좋음 2" xfId="9" xr:uid="{A145FCDE-C291-495D-A804-E1F34471B1EE}"/>
    <cellStyle name="표준" xfId="0" builtinId="0"/>
    <cellStyle name="표준 10" xfId="10" xr:uid="{F313242B-BCC9-4ECB-92F5-A2B5CA4FC316}"/>
    <cellStyle name="표준 10 10" xfId="11" xr:uid="{ACB0610F-C1A7-4399-A125-2D30FDFE3B7E}"/>
    <cellStyle name="표준 10 11" xfId="12" xr:uid="{0F9194F1-790A-4806-9081-5D7786CF23C7}"/>
    <cellStyle name="표준 10 12" xfId="13" xr:uid="{610267BE-F6F6-4079-98D1-BDE207CBD2FD}"/>
    <cellStyle name="표준 10 2" xfId="14" xr:uid="{03B5BA93-1E30-4381-BFF2-FDB191AB371B}"/>
    <cellStyle name="표준 10 3" xfId="15" xr:uid="{917A4E76-234A-4F0C-8067-0784321C0CB1}"/>
    <cellStyle name="표준 10 4" xfId="16" xr:uid="{DE2FDFF9-065C-4DE1-B595-5BAD8E93EA8C}"/>
    <cellStyle name="표준 10 5" xfId="17" xr:uid="{983A98D8-6D97-463D-A0E8-313535D4F451}"/>
    <cellStyle name="표준 10 6" xfId="18" xr:uid="{18D79993-E863-4011-B78F-147B27EF26C3}"/>
    <cellStyle name="표준 10 7" xfId="19" xr:uid="{7593738B-9769-4413-8702-0941ADE0E991}"/>
    <cellStyle name="표준 10 8" xfId="20" xr:uid="{C3DD50C1-A91F-498D-9470-DB2B2E7B1902}"/>
    <cellStyle name="표준 10 9" xfId="21" xr:uid="{4F8BA1D7-2857-443F-A5F2-912E57F1E7AF}"/>
    <cellStyle name="표준 11" xfId="22" xr:uid="{2CEEB7B7-0950-4CFF-943F-66BE2EAD4A42}"/>
    <cellStyle name="표준 11 10" xfId="23" xr:uid="{729403F7-3694-4606-9DFE-EC6CB74B7AB4}"/>
    <cellStyle name="표준 11 11" xfId="24" xr:uid="{E13F02DD-607B-433E-A495-13C1D6D437C2}"/>
    <cellStyle name="표준 11 2" xfId="25" xr:uid="{1E8107A5-E7E6-4E1D-A4C3-059966AADB56}"/>
    <cellStyle name="표준 11 3" xfId="26" xr:uid="{BA55CA63-41D1-470F-A77D-B078B29CBB98}"/>
    <cellStyle name="표준 11 4" xfId="27" xr:uid="{74379280-081B-415A-90A3-9B9A93EE1114}"/>
    <cellStyle name="표준 11 5" xfId="28" xr:uid="{8CE8E9BB-664D-4F81-A8B6-0452E532FF09}"/>
    <cellStyle name="표준 11 6" xfId="29" xr:uid="{DF581AEA-214E-4E32-AAA5-7FCBFC98E9CA}"/>
    <cellStyle name="표준 11 7" xfId="30" xr:uid="{F90A6A7D-954E-434E-A2A6-F88960FCD258}"/>
    <cellStyle name="표준 11 8" xfId="31" xr:uid="{CB835ECE-793E-4B70-88FC-CAE264B5828A}"/>
    <cellStyle name="표준 11 9" xfId="32" xr:uid="{129A206F-3D6F-43DA-A898-7071F1A58EB6}"/>
    <cellStyle name="표준 12" xfId="33" xr:uid="{367E944E-A074-4778-B4C6-B51295BE1971}"/>
    <cellStyle name="표준 12 10" xfId="34" xr:uid="{DFBD3646-474C-45DB-9851-0A62DE1A7C76}"/>
    <cellStyle name="표준 12 11" xfId="35" xr:uid="{9677B589-88EB-4CF4-8020-F5442904E4FD}"/>
    <cellStyle name="표준 12 2" xfId="36" xr:uid="{F1D19AAA-EDB7-4E42-A77F-9002E72FB63A}"/>
    <cellStyle name="표준 12 3" xfId="37" xr:uid="{1F58F242-E839-4D43-BFC2-0AB968E00318}"/>
    <cellStyle name="표준 12 4" xfId="38" xr:uid="{565E7A50-71DF-489C-9052-5B686C1DE7E9}"/>
    <cellStyle name="표준 12 5" xfId="39" xr:uid="{872E9A67-17F1-48A8-AF8A-38AD3A07A7C9}"/>
    <cellStyle name="표준 12 6" xfId="40" xr:uid="{FA587609-2F58-487A-8FFE-EF452759C1F0}"/>
    <cellStyle name="표준 12 7" xfId="41" xr:uid="{A9AC3DC1-9F4A-4AD1-8D48-1176A422CEAE}"/>
    <cellStyle name="표준 12 8" xfId="42" xr:uid="{91E2C5C3-9F59-4BE1-8F8C-1878E6B1853C}"/>
    <cellStyle name="표준 12 9" xfId="43" xr:uid="{3410F7FF-17FE-4E4B-90D1-140A048C4EB2}"/>
    <cellStyle name="표준 13" xfId="44" xr:uid="{4CB5D83C-55CE-44EA-8F3E-E3E9A70CAE56}"/>
    <cellStyle name="표준 13 10" xfId="45" xr:uid="{E70F97B6-3398-4726-8782-DA511C3A2372}"/>
    <cellStyle name="표준 13 11" xfId="46" xr:uid="{F7A6786B-6A44-46A3-89AD-3D9BE1E10E22}"/>
    <cellStyle name="표준 13 2" xfId="47" xr:uid="{851627B4-8D82-4C24-A63B-1E06A86F2B42}"/>
    <cellStyle name="표준 13 3" xfId="48" xr:uid="{A05A4740-8226-4128-8B3D-8CDC7F8C49D5}"/>
    <cellStyle name="표준 13 4" xfId="49" xr:uid="{9DCB5C14-3A86-4D4F-8185-31BFB5B54135}"/>
    <cellStyle name="표준 13 5" xfId="50" xr:uid="{20C2BB4B-E657-44A2-849C-09BCDBFF2B80}"/>
    <cellStyle name="표준 13 6" xfId="51" xr:uid="{FF12F5AC-AB05-4FA0-9C07-A2E50D9F7DC9}"/>
    <cellStyle name="표준 13 7" xfId="52" xr:uid="{A81363EE-3C4B-47F4-B919-4EBF1DEFA5F4}"/>
    <cellStyle name="표준 13 8" xfId="53" xr:uid="{1DBFBB3A-EFA9-4524-BEE3-A986E3B7327B}"/>
    <cellStyle name="표준 13 9" xfId="54" xr:uid="{00B1B560-656F-4F13-BA1D-722369995D1D}"/>
    <cellStyle name="표준 14" xfId="55" xr:uid="{1D568256-D1C2-4B34-9AB0-2CB9AB13DA57}"/>
    <cellStyle name="표준 14 10" xfId="56" xr:uid="{1A4AA062-0B99-4AF3-BE78-CF3312C1DEF9}"/>
    <cellStyle name="표준 14 11" xfId="57" xr:uid="{0E67034D-303F-43A9-8810-224ACF109FCE}"/>
    <cellStyle name="표준 14 2" xfId="58" xr:uid="{9D4D04BB-5309-4161-983B-2FEAB8A719D5}"/>
    <cellStyle name="표준 14 3" xfId="59" xr:uid="{296650A4-7BD9-48A2-96C9-5EDFA24008FE}"/>
    <cellStyle name="표준 14 4" xfId="60" xr:uid="{F7C2243F-69EA-4CD8-BD4E-40D70DF2F0CF}"/>
    <cellStyle name="표준 14 5" xfId="61" xr:uid="{8D9BFC4B-91D6-482B-8C89-6811D53D6539}"/>
    <cellStyle name="표준 14 6" xfId="62" xr:uid="{E3F86260-B673-4C68-B97D-1A778ED825D8}"/>
    <cellStyle name="표준 14 7" xfId="63" xr:uid="{9448CAFE-53A4-4904-A711-258B3B886B87}"/>
    <cellStyle name="표준 14 8" xfId="64" xr:uid="{EB0634AE-6052-4019-8093-CED9D385C275}"/>
    <cellStyle name="표준 14 9" xfId="65" xr:uid="{7B616CD4-1C0F-471D-9386-DAB0811AD893}"/>
    <cellStyle name="표준 15" xfId="66" xr:uid="{0F99CE1C-061B-4520-8411-1A19E9B280BC}"/>
    <cellStyle name="표준 15 10" xfId="67" xr:uid="{1D3793CB-27A8-4950-9519-94AADED118FF}"/>
    <cellStyle name="표준 15 11" xfId="68" xr:uid="{8459B107-F399-4415-86BA-06AB314A8D48}"/>
    <cellStyle name="표준 15 2" xfId="69" xr:uid="{7F9EF405-B092-4795-BD8F-72BD6A682825}"/>
    <cellStyle name="표준 15 3" xfId="70" xr:uid="{6261DF7A-835E-47E0-934F-2759320FB6DD}"/>
    <cellStyle name="표준 15 4" xfId="71" xr:uid="{368D84D3-CC0E-4D9B-AF0B-30D6AC7C7C8B}"/>
    <cellStyle name="표준 15 5" xfId="72" xr:uid="{4A67194A-6F34-4CB3-B6D5-1DF6CBF7BD91}"/>
    <cellStyle name="표준 15 6" xfId="73" xr:uid="{92E1AA5C-FAE9-4406-B04F-1E726B00E27B}"/>
    <cellStyle name="표준 15 7" xfId="74" xr:uid="{5671AD9D-9025-4ACF-A32F-109FD2A8ADBD}"/>
    <cellStyle name="표준 15 8" xfId="75" xr:uid="{E55C11DC-5F23-45DB-ADED-6F267C1D4DE7}"/>
    <cellStyle name="표준 15 9" xfId="76" xr:uid="{7F7B19F9-4927-4D8C-9983-04C36FAE91CF}"/>
    <cellStyle name="표준 16" xfId="77" xr:uid="{E128840E-58A3-4FDE-A6D0-57664104A8A8}"/>
    <cellStyle name="표준 16 10" xfId="78" xr:uid="{8552286D-63F2-4C37-BF65-07A428A348EE}"/>
    <cellStyle name="표준 16 11" xfId="79" xr:uid="{7DA6A6A4-5C8F-4588-96B9-CF8D7A6FD5A2}"/>
    <cellStyle name="표준 16 2" xfId="80" xr:uid="{934127B9-FF82-4F6B-9B6F-4056844FC57A}"/>
    <cellStyle name="표준 16 2 2" xfId="81" xr:uid="{D9B47358-8092-4AB7-8D18-D89543C36478}"/>
    <cellStyle name="표준 16 3" xfId="82" xr:uid="{4757B7EB-C330-4DFB-9116-23D0A495E73B}"/>
    <cellStyle name="표준 16 4" xfId="83" xr:uid="{3C10F89C-BEE1-411D-B94C-A557F1616B00}"/>
    <cellStyle name="표준 16 5" xfId="84" xr:uid="{7FC4B1C9-57B6-4780-95B7-4379731D6FFF}"/>
    <cellStyle name="표준 16 6" xfId="85" xr:uid="{A7B8BD1B-EF83-40F0-A39B-F1AC81CE54E9}"/>
    <cellStyle name="표준 16 7" xfId="86" xr:uid="{5887C069-3591-469A-8B24-5D091FFC7FCF}"/>
    <cellStyle name="표준 16 8" xfId="87" xr:uid="{612F4DF0-00AF-430D-8A1D-384017F4E43A}"/>
    <cellStyle name="표준 16 9" xfId="88" xr:uid="{DC98D926-A176-4B51-B254-9CE7A1FC60BF}"/>
    <cellStyle name="표준 168" xfId="89" xr:uid="{9783C635-2B91-42BC-A4D8-BB1ADF5F8515}"/>
    <cellStyle name="표준 17" xfId="90" xr:uid="{DE251E0A-6D89-4EB7-9A10-CB14EC7D4B2A}"/>
    <cellStyle name="표준 17 10" xfId="91" xr:uid="{51EDAB19-4155-4088-BD8D-911432804438}"/>
    <cellStyle name="표준 17 11" xfId="92" xr:uid="{3A81E96A-831D-4A41-83A1-546CE8A46F0F}"/>
    <cellStyle name="표준 17 2" xfId="93" xr:uid="{786E8EEB-40D6-41BA-8F36-ABBA67DF1F01}"/>
    <cellStyle name="표준 17 3" xfId="94" xr:uid="{0D650B53-BDF5-4002-8354-BCEDE50758F3}"/>
    <cellStyle name="표준 17 4" xfId="95" xr:uid="{62826FD5-1716-4397-88B6-3542F62FBFB3}"/>
    <cellStyle name="표준 17 5" xfId="96" xr:uid="{18E2A17D-C547-4055-B927-3F76E21CEDFC}"/>
    <cellStyle name="표준 17 6" xfId="97" xr:uid="{A070033E-2999-4316-AE8E-C2948B509641}"/>
    <cellStyle name="표준 17 7" xfId="98" xr:uid="{47D466DD-D3C2-4287-9397-87CDBA7C18ED}"/>
    <cellStyle name="표준 17 8" xfId="99" xr:uid="{A889D4B5-2ACF-4E24-ADB4-98E4A0D6DC2B}"/>
    <cellStyle name="표준 17 9" xfId="100" xr:uid="{42905852-1EC7-4240-9AB6-38F95F313876}"/>
    <cellStyle name="표준 18" xfId="101" xr:uid="{01556B5F-73B3-4FEA-9FB8-22FC3D31B8F3}"/>
    <cellStyle name="표준 18 10" xfId="102" xr:uid="{0A395C22-DD39-482E-B827-AB8E1AB9F0D3}"/>
    <cellStyle name="표준 18 11" xfId="103" xr:uid="{F2DF0E74-9171-446A-A52E-1C4605B67F8F}"/>
    <cellStyle name="표준 18 2" xfId="104" xr:uid="{ABCAB765-9B02-4FD9-98A9-DB82BAE07033}"/>
    <cellStyle name="표준 18 3" xfId="105" xr:uid="{F57E9B80-B95C-4FA8-9AEB-87A3E8D561FF}"/>
    <cellStyle name="표준 18 4" xfId="106" xr:uid="{8362AC7E-C47B-460F-A1FF-52D5CED18744}"/>
    <cellStyle name="표준 18 5" xfId="107" xr:uid="{86B0C997-B96B-4316-B30D-5B528590A7A2}"/>
    <cellStyle name="표준 18 6" xfId="108" xr:uid="{9694E2E5-60D4-4292-AD33-EEC9090F0EAD}"/>
    <cellStyle name="표준 18 7" xfId="109" xr:uid="{053B7E15-8DC6-4519-A947-D2B6DF243C9F}"/>
    <cellStyle name="표준 18 8" xfId="110" xr:uid="{80D99B9D-10B1-4DF9-A311-6D80E0B12760}"/>
    <cellStyle name="표준 18 9" xfId="111" xr:uid="{04B48C7F-41F8-4917-91B1-F787EBFA461E}"/>
    <cellStyle name="표준 19" xfId="112" xr:uid="{D7C466E4-E826-4C23-A2F0-C696DA43DE67}"/>
    <cellStyle name="표준 19 10" xfId="113" xr:uid="{676979BF-4941-43A4-AB55-246E717F0297}"/>
    <cellStyle name="표준 19 11" xfId="114" xr:uid="{E76398FD-201A-4471-AFA9-58731FD87986}"/>
    <cellStyle name="표준 19 2" xfId="115" xr:uid="{C209A39B-81D5-494A-8FD3-1EAA0ACA7039}"/>
    <cellStyle name="표준 19 3" xfId="116" xr:uid="{2AE16589-87D5-417F-A723-A9CC4DD71FA5}"/>
    <cellStyle name="표준 19 4" xfId="117" xr:uid="{1D661198-331E-4B24-94E2-C43AC600D588}"/>
    <cellStyle name="표준 19 5" xfId="118" xr:uid="{B45D2194-6F90-4F9C-9F25-3FC97CDB3E2B}"/>
    <cellStyle name="표준 19 6" xfId="119" xr:uid="{6FD9870B-A337-40CF-AE1F-2B48591EE439}"/>
    <cellStyle name="표준 19 7" xfId="120" xr:uid="{B71C52F1-EC5A-4EF5-8842-89F0E3C22C17}"/>
    <cellStyle name="표준 19 8" xfId="121" xr:uid="{4ECE1DF4-6F26-4232-8D88-16C186E4FD95}"/>
    <cellStyle name="표준 19 9" xfId="122" xr:uid="{B97BA1E1-9BE2-4FD8-8F45-DD6AD8525AE9}"/>
    <cellStyle name="표준 2" xfId="123" xr:uid="{E8BF9E83-0144-40B7-9FED-9CD205E8AB80}"/>
    <cellStyle name="표준 2 2" xfId="124" xr:uid="{1F4C48C5-DAD0-42AB-9309-9FB791973E12}"/>
    <cellStyle name="표준 2 2 2" xfId="125" xr:uid="{2E4BBB0B-DB20-4066-BD15-1C5AC7E7E93A}"/>
    <cellStyle name="표준 2 2 2 2" xfId="126" xr:uid="{5661BF6B-4374-4ED8-86E8-4F20D8E497C1}"/>
    <cellStyle name="표준 2 2 3" xfId="127" xr:uid="{DA1A1442-3B8E-4B01-8897-9A5338B91DE7}"/>
    <cellStyle name="표준 2 2 4" xfId="128" xr:uid="{49947CAA-48D6-4E84-B381-FB4B24FEB641}"/>
    <cellStyle name="표준 2 3" xfId="129" xr:uid="{C58E0108-5271-40C8-8875-0C8C3DE040AE}"/>
    <cellStyle name="표준 20" xfId="130" xr:uid="{3297B2B7-BFF4-4443-A3E5-F923FDD2565C}"/>
    <cellStyle name="표준 20 10" xfId="131" xr:uid="{C88C3963-4DE1-4F8E-870D-10D581E9D18A}"/>
    <cellStyle name="표준 20 11" xfId="132" xr:uid="{17BC4F0C-29AB-42C0-B2C7-E85DE1B110AE}"/>
    <cellStyle name="표준 20 2" xfId="133" xr:uid="{E75E80C3-5703-48E6-8B14-95F228FC88E2}"/>
    <cellStyle name="표준 20 3" xfId="134" xr:uid="{8AB5C620-D9B5-48C8-9D7A-18F1718D94E0}"/>
    <cellStyle name="표준 20 4" xfId="135" xr:uid="{0E69E16B-9FDE-4DC9-848C-AFE63ABE1BAA}"/>
    <cellStyle name="표준 20 5" xfId="136" xr:uid="{A1D958FC-ECAA-4B34-9E1B-310B5452D130}"/>
    <cellStyle name="표준 20 6" xfId="137" xr:uid="{03A5E866-A74D-404C-8041-3752B462A7C7}"/>
    <cellStyle name="표준 20 7" xfId="138" xr:uid="{16DEA6ED-4D5B-4256-838B-C037AEE04968}"/>
    <cellStyle name="표준 20 8" xfId="139" xr:uid="{BC200540-C60D-46E2-8314-4CC8C0A47FB1}"/>
    <cellStyle name="표준 20 9" xfId="140" xr:uid="{796463F9-E1B9-466C-ADAA-06B9DB1C9934}"/>
    <cellStyle name="표준 21" xfId="141" xr:uid="{1FD0EE24-36EC-4B65-AC5C-A2B0E3BCD77A}"/>
    <cellStyle name="표준 21 10" xfId="142" xr:uid="{E4EAE90F-5E25-4102-A992-5B75AEF91234}"/>
    <cellStyle name="표준 21 11" xfId="143" xr:uid="{CC8AE3B2-6A55-48F3-975D-3D556188B68E}"/>
    <cellStyle name="표준 21 2" xfId="144" xr:uid="{308A7C31-776D-4651-975C-20ACF509F063}"/>
    <cellStyle name="표준 21 3" xfId="145" xr:uid="{9FED05B3-0556-4FAB-9980-39050034816C}"/>
    <cellStyle name="표준 21 4" xfId="146" xr:uid="{3458F8A9-8267-4C16-AF25-88E8AD81B9AB}"/>
    <cellStyle name="표준 21 5" xfId="147" xr:uid="{7F898917-712D-4EFC-B9AD-06C3678683DC}"/>
    <cellStyle name="표준 21 6" xfId="148" xr:uid="{A5C54BDA-BDCA-427C-8915-EFE2C4F3A29B}"/>
    <cellStyle name="표준 21 7" xfId="149" xr:uid="{12469015-B58B-4A58-8A94-F7D7C9E55CA3}"/>
    <cellStyle name="표준 21 8" xfId="150" xr:uid="{8EF1DF76-D077-49BC-9EBF-ECD7946E9070}"/>
    <cellStyle name="표준 21 9" xfId="151" xr:uid="{E1FC0041-BAB0-4A57-AE36-BD66E794B1AC}"/>
    <cellStyle name="표준 218 2 2" xfId="152" xr:uid="{387BF62D-3ED8-4D82-A9D4-4CC70240D322}"/>
    <cellStyle name="표준 22" xfId="153" xr:uid="{E3052C4A-B095-48A4-8005-7D3B3983A79F}"/>
    <cellStyle name="표준 22 10" xfId="154" xr:uid="{7ADA637A-63FB-4258-94C5-AE38C498A1AE}"/>
    <cellStyle name="표준 22 11" xfId="155" xr:uid="{EE195A8F-5333-41E1-8B8C-5536FAE23F5D}"/>
    <cellStyle name="표준 22 2" xfId="156" xr:uid="{B546968D-E441-424C-B5CA-4EABD90B83B0}"/>
    <cellStyle name="표준 22 3" xfId="157" xr:uid="{CE9522AE-11A6-44AB-8447-21268E63C151}"/>
    <cellStyle name="표준 22 4" xfId="158" xr:uid="{DBC46233-0E0F-4C7F-A543-AC79ABB149C1}"/>
    <cellStyle name="표준 22 5" xfId="159" xr:uid="{FB68DAF8-4216-473D-B6DC-77CC0F66A336}"/>
    <cellStyle name="표준 22 6" xfId="160" xr:uid="{A55BCD08-C912-452F-B794-E0EE57D013F4}"/>
    <cellStyle name="표준 22 7" xfId="161" xr:uid="{FFF96379-0BB2-41B6-8B2F-7B59333E0A8C}"/>
    <cellStyle name="표준 22 8" xfId="162" xr:uid="{1720ACF8-8863-4790-91F7-9685D64FBA16}"/>
    <cellStyle name="표준 22 9" xfId="163" xr:uid="{7517FE1F-DF3E-466A-9EDA-1B072D0CCF19}"/>
    <cellStyle name="표준 23" xfId="164" xr:uid="{E11C20E8-019A-46F9-A96B-ED681E0BDF94}"/>
    <cellStyle name="표준 23 10" xfId="165" xr:uid="{0A3BA0EE-A2EE-4747-BBFE-B46EB373974C}"/>
    <cellStyle name="표준 23 11" xfId="166" xr:uid="{D9191BDD-FBB1-4645-8C1C-75ED8A43AFEA}"/>
    <cellStyle name="표준 23 2" xfId="167" xr:uid="{491A51F4-9F99-40CD-AAAA-EA223E94D31E}"/>
    <cellStyle name="표준 23 3" xfId="168" xr:uid="{C7FC38B1-4632-47BF-A643-682FF976F147}"/>
    <cellStyle name="표준 23 4" xfId="169" xr:uid="{B0413558-C168-4A48-B1BB-9F743045F71C}"/>
    <cellStyle name="표준 23 5" xfId="170" xr:uid="{B66D0856-C517-4ADF-928C-FA3CAF56BF20}"/>
    <cellStyle name="표준 23 6" xfId="171" xr:uid="{BD83594D-4D08-4628-B695-AB9482642EB4}"/>
    <cellStyle name="표준 23 7" xfId="172" xr:uid="{15F61016-849D-4198-98BE-CB64B81E853E}"/>
    <cellStyle name="표준 23 8" xfId="173" xr:uid="{1B1657D9-E5AA-4B1B-A234-506FECBAC96A}"/>
    <cellStyle name="표준 23 9" xfId="174" xr:uid="{B6E0A453-F004-4AFD-A291-B37E9AEB9CB0}"/>
    <cellStyle name="표준 24 2" xfId="175" xr:uid="{DA8BCD7D-2479-446C-B9AE-6F4DEF211C48}"/>
    <cellStyle name="표준 25" xfId="176" xr:uid="{267BD932-2DD8-4195-9F3F-C9FE7A2DA9F8}"/>
    <cellStyle name="표준 25 6" xfId="177" xr:uid="{E1BFAE82-4773-4B0C-8470-8905BF4DFEF2}"/>
    <cellStyle name="표준 26" xfId="178" xr:uid="{E2EAEBA5-FC43-4FE7-A2D3-9EB77F91F5F5}"/>
    <cellStyle name="표준 26 10" xfId="179" xr:uid="{82F0E23F-F37C-4926-A5A2-F552D192D6DC}"/>
    <cellStyle name="표준 26 11" xfId="180" xr:uid="{635B80EF-DC0C-4586-8658-6C94B9600FB8}"/>
    <cellStyle name="표준 26 2" xfId="181" xr:uid="{0622A131-44AB-494C-A8E8-096902EAA7CB}"/>
    <cellStyle name="표준 26 3" xfId="182" xr:uid="{283C90C0-8BFC-4AA6-BBB4-BF017464F3DA}"/>
    <cellStyle name="표준 26 4" xfId="183" xr:uid="{4F863EC9-18F2-4DC3-A65B-5A89FC23483B}"/>
    <cellStyle name="표준 26 5" xfId="184" xr:uid="{13E17927-E01E-4B19-A5BD-D5F34B4213C4}"/>
    <cellStyle name="표준 26 6" xfId="185" xr:uid="{BC7B9550-8B39-4A21-B4D3-953C834DD95B}"/>
    <cellStyle name="표준 26 7" xfId="186" xr:uid="{9B22DDF6-3FA7-41FC-987A-56AA6C80EB73}"/>
    <cellStyle name="표준 26 8" xfId="187" xr:uid="{9D3F53C1-61D6-4D74-9F92-76E5475191A3}"/>
    <cellStyle name="표준 26 9" xfId="188" xr:uid="{9DF03817-D25D-4D3C-B331-BD84BA85C2F7}"/>
    <cellStyle name="표준 27" xfId="189" xr:uid="{FAAE8D32-76AF-4DFF-B5F4-D673F7755071}"/>
    <cellStyle name="표준 27 10" xfId="190" xr:uid="{C57747B1-ACD1-44CC-8238-158785F60644}"/>
    <cellStyle name="표준 27 11" xfId="191" xr:uid="{E5926AB7-FCFA-40C2-93FA-C83F8E36C278}"/>
    <cellStyle name="표준 27 2" xfId="192" xr:uid="{87E19C62-C72B-415D-A107-8D35D210DD20}"/>
    <cellStyle name="표준 27 3" xfId="193" xr:uid="{B03AEDE3-CCD5-40F3-BC23-FA1C26EBF3AB}"/>
    <cellStyle name="표준 27 4" xfId="194" xr:uid="{32F67700-3A4F-45CF-82B7-C2FB02F7886F}"/>
    <cellStyle name="표준 27 5" xfId="195" xr:uid="{4ABF9A62-39CF-4249-9203-C49AF2515E3C}"/>
    <cellStyle name="표준 27 6" xfId="196" xr:uid="{D27A00C9-2F9C-49D9-BE59-46D4E96B40DD}"/>
    <cellStyle name="표준 27 7" xfId="197" xr:uid="{FCC11686-AA2F-4F57-A0A8-BC10C8DCB544}"/>
    <cellStyle name="표준 27 8" xfId="198" xr:uid="{068A7CD7-D2FA-4C22-B834-08F62E49DD5F}"/>
    <cellStyle name="표준 27 9" xfId="199" xr:uid="{E5C51813-090D-45E9-8109-7777E9C117B3}"/>
    <cellStyle name="표준 28" xfId="200" xr:uid="{4E9D876E-0259-4ADC-8C1C-1582ED5F1195}"/>
    <cellStyle name="표준 28 10" xfId="201" xr:uid="{7D426F3E-1E4D-450C-A311-9D34E5C771F8}"/>
    <cellStyle name="표준 28 11" xfId="202" xr:uid="{5993F184-ECC7-4170-A41E-72E6B24D16C4}"/>
    <cellStyle name="표준 28 2" xfId="203" xr:uid="{DCCB623B-1910-4F0F-8D3D-969993E518E4}"/>
    <cellStyle name="표준 28 3" xfId="204" xr:uid="{8E2FA376-47F3-4BAE-9B60-0FE8ECF3A209}"/>
    <cellStyle name="표준 28 4" xfId="205" xr:uid="{AA515448-4240-4481-B76E-0097C3341788}"/>
    <cellStyle name="표준 28 5" xfId="206" xr:uid="{6D8EE590-43AE-4D5E-B00B-F481BA99A2BF}"/>
    <cellStyle name="표준 28 6" xfId="207" xr:uid="{761D52A4-0CA4-499F-BF47-6700EDCC6566}"/>
    <cellStyle name="표준 28 7" xfId="208" xr:uid="{DA8F9F95-0D05-4B0C-A6D4-3C8586C4B0F6}"/>
    <cellStyle name="표준 28 8" xfId="209" xr:uid="{1E3BF2DB-CE0F-4F91-987B-3435AD363B1B}"/>
    <cellStyle name="표준 28 9" xfId="210" xr:uid="{48F693E3-54AF-4CDD-BC7A-90A0F73B45D1}"/>
    <cellStyle name="표준 29" xfId="211" xr:uid="{95894D5A-AF52-47B1-89B0-070FAFAF9714}"/>
    <cellStyle name="표준 29 10" xfId="212" xr:uid="{2D2E52B3-9F2F-4183-BB8C-8C493FD951F8}"/>
    <cellStyle name="표준 29 11" xfId="213" xr:uid="{F74EE0C8-FFCD-44F7-8997-6947B225DBA6}"/>
    <cellStyle name="표준 29 2" xfId="214" xr:uid="{FD509158-3FA4-47ED-A15F-CAF8FBEF2000}"/>
    <cellStyle name="표준 29 3" xfId="215" xr:uid="{FA725DA0-1E0E-4EB4-9274-B8E32AC8D95F}"/>
    <cellStyle name="표준 29 4" xfId="216" xr:uid="{F59CA5B4-1125-4C31-A6DE-8EBD2E1319E8}"/>
    <cellStyle name="표준 29 5" xfId="217" xr:uid="{E03C82FF-5095-4518-97C0-834E96AA3592}"/>
    <cellStyle name="표준 29 6" xfId="218" xr:uid="{CF197116-73C8-4B70-9F0E-182FED06F385}"/>
    <cellStyle name="표준 29 7" xfId="219" xr:uid="{795F7581-1188-4A67-9554-8D7B289D9710}"/>
    <cellStyle name="표준 29 8" xfId="220" xr:uid="{AC4F3CD0-6E3A-42D9-BEF8-A5B1A6BE7CCB}"/>
    <cellStyle name="표준 29 9" xfId="221" xr:uid="{AE7BC511-997D-4228-8E22-5058D3983E45}"/>
    <cellStyle name="표준 3" xfId="222" xr:uid="{90B756AC-938F-452F-AE55-E6EB674FF0E3}"/>
    <cellStyle name="표준 3 10" xfId="223" xr:uid="{AF1C205F-02D6-458B-89D1-E51292643C8E}"/>
    <cellStyle name="표준 3 11" xfId="224" xr:uid="{318CEDA2-7180-4618-B474-11786C2A3828}"/>
    <cellStyle name="표준 3 2" xfId="225" xr:uid="{AB4EE063-774D-422E-B46F-CA075E187A3C}"/>
    <cellStyle name="표준 3 3" xfId="226" xr:uid="{453A4590-C07B-4378-B07D-A3690F55EC05}"/>
    <cellStyle name="표준 3 4" xfId="227" xr:uid="{D8D2606C-302B-4826-93C8-67C4073874B2}"/>
    <cellStyle name="표준 3 5" xfId="228" xr:uid="{D6AD3899-48CD-42A7-8BBE-057951C86D1A}"/>
    <cellStyle name="표준 3 6" xfId="229" xr:uid="{F74084A5-41E2-474C-B2C1-AB734C4A814E}"/>
    <cellStyle name="표준 3 7" xfId="230" xr:uid="{D46B4B0E-994F-483D-A2EB-56BCBB6EC5AD}"/>
    <cellStyle name="표준 3 8" xfId="231" xr:uid="{700378EB-F6C0-40B7-ACB7-5B67A8000AAC}"/>
    <cellStyle name="표준 3 9" xfId="232" xr:uid="{C81E8C1C-8B8D-4D6C-90C1-91A6E4173E3C}"/>
    <cellStyle name="표준 30" xfId="233" xr:uid="{DED367ED-0673-4038-8706-661E0CDC5989}"/>
    <cellStyle name="표준 30 10" xfId="234" xr:uid="{EC743D58-6781-4E79-9425-89C4E2FD5212}"/>
    <cellStyle name="표준 30 11" xfId="235" xr:uid="{EBAE2A32-86AA-4CCF-9EBD-7A19EE6E3F42}"/>
    <cellStyle name="표준 30 2" xfId="236" xr:uid="{22CC5635-B18F-4DED-A5AE-CFCAABFC0EC2}"/>
    <cellStyle name="표준 30 3" xfId="237" xr:uid="{8091F526-4CE2-450F-A80B-22901F54BD87}"/>
    <cellStyle name="표준 30 4" xfId="238" xr:uid="{4EFFF1CA-5137-4234-92DD-9A42C2B7BA21}"/>
    <cellStyle name="표준 30 5" xfId="239" xr:uid="{186703D7-545C-4F98-A99E-835EF112F836}"/>
    <cellStyle name="표준 30 6" xfId="240" xr:uid="{CF8EFB5D-FBF9-486C-A331-CA8B8503534F}"/>
    <cellStyle name="표준 30 7" xfId="241" xr:uid="{701ADDE9-E63B-4039-9171-A1EB7CEC3147}"/>
    <cellStyle name="표준 30 8" xfId="242" xr:uid="{C9DE06BC-8CD6-4733-9181-0DB98E00FD8D}"/>
    <cellStyle name="표준 30 9" xfId="243" xr:uid="{B44E46EB-9E1A-4DFC-854F-38F7C8B0B976}"/>
    <cellStyle name="표준 31" xfId="244" xr:uid="{F069A30E-9A8F-417B-AD0F-82A5BA1B4681}"/>
    <cellStyle name="표준 32" xfId="245" xr:uid="{CF676F03-ED3D-4710-92E3-A0C7A960E29C}"/>
    <cellStyle name="표준 33" xfId="246" xr:uid="{CF5E38AD-8C87-435E-A59F-2C5DAAE0D87C}"/>
    <cellStyle name="표준 34" xfId="247" xr:uid="{A17EFC6E-37F1-4DF5-BD5E-5CA1BD96CA9A}"/>
    <cellStyle name="표준 35" xfId="248" xr:uid="{EB7ADD27-1163-4555-B27D-EEEF6D6E8F2A}"/>
    <cellStyle name="표준 36" xfId="249" xr:uid="{DB8005B1-E458-4432-8424-C39EDE706CFD}"/>
    <cellStyle name="표준 37" xfId="250" xr:uid="{F2B5813A-9521-42CE-BBE0-11A41D80907F}"/>
    <cellStyle name="표준 38" xfId="251" xr:uid="{2A98F909-3C41-487B-86A2-DB567F7DD35D}"/>
    <cellStyle name="표준 39" xfId="252" xr:uid="{8B22CC73-6DBB-4C73-8658-537597DD547A}"/>
    <cellStyle name="표준 39 2" xfId="253" xr:uid="{7F64493C-DCFE-4FB5-9041-1410044F6F5C}"/>
    <cellStyle name="표준 4" xfId="254" xr:uid="{CA450A8C-4020-4BD6-87A3-532BC0DB1643}"/>
    <cellStyle name="표준 4 2" xfId="255" xr:uid="{FFDF0CD0-21C5-4A07-B12F-7876BDD577AD}"/>
    <cellStyle name="표준 4 2 2" xfId="256" xr:uid="{73030D82-3CE0-4C87-931B-2ED14B6D5022}"/>
    <cellStyle name="표준 4 4" xfId="257" xr:uid="{B5CC0E93-8333-46F2-8605-674EC5ED711E}"/>
    <cellStyle name="표준 4 6" xfId="258" xr:uid="{0F21BA5A-C2D0-4D05-AD0A-FC060ADD6455}"/>
    <cellStyle name="표준 4 7" xfId="259" xr:uid="{EE265B4D-07F9-4FE4-A635-069433131D02}"/>
    <cellStyle name="표준 40" xfId="260" xr:uid="{9218A70D-2A1B-4079-987C-F01E32B77C80}"/>
    <cellStyle name="표준 41" xfId="261" xr:uid="{09FC86E2-FEFB-417D-B33A-806418561EBA}"/>
    <cellStyle name="표준 42" xfId="262" xr:uid="{CCC95D19-4D43-42E0-8C23-8F799FF494C2}"/>
    <cellStyle name="표준 45" xfId="263" xr:uid="{5CF166AE-4C11-4E35-9FF8-821496A7C0AE}"/>
    <cellStyle name="표준 46" xfId="264" xr:uid="{D5950F80-83BD-47B3-B27D-9A40B8A3E539}"/>
    <cellStyle name="표준 5" xfId="265" xr:uid="{13A50419-9104-403A-9EAB-52159CC8CB26}"/>
    <cellStyle name="표준 5 10" xfId="266" xr:uid="{7C695523-CE8D-44B4-939D-F62E89514F94}"/>
    <cellStyle name="표준 5 11" xfId="267" xr:uid="{26CEE7B7-5D83-481F-AC47-0BA60E63F0A6}"/>
    <cellStyle name="표준 5 2" xfId="268" xr:uid="{2D9E3F8B-8180-4B23-BEE4-F09503D24B3A}"/>
    <cellStyle name="표준 5 3" xfId="269" xr:uid="{6AFB32FF-703F-43A8-B54A-7A3DB3030212}"/>
    <cellStyle name="표준 5 4" xfId="270" xr:uid="{6CDBE2DD-33F0-49F1-BE94-D84F2F846823}"/>
    <cellStyle name="표준 5 5" xfId="271" xr:uid="{A3941136-71FB-4F01-8833-826F731DFF4E}"/>
    <cellStyle name="표준 5 6" xfId="272" xr:uid="{C90546CF-EE40-4A71-924E-1B027D0FE25B}"/>
    <cellStyle name="표준 5 7" xfId="273" xr:uid="{CF4E0F1A-006F-4D36-B162-4123D5702D49}"/>
    <cellStyle name="표준 5 8" xfId="274" xr:uid="{82D887A0-BC7F-4051-831C-DCD8EC3D9CA9}"/>
    <cellStyle name="표준 5 9" xfId="275" xr:uid="{227320C8-9688-4159-A0C1-11D5BCCC316D}"/>
    <cellStyle name="표준 59" xfId="276" xr:uid="{860A19A9-B155-4E61-A3AB-B1633807D2F9}"/>
    <cellStyle name="표준 6" xfId="277" xr:uid="{099C0A9D-865D-4AB8-AA74-0CDDF843DE7C}"/>
    <cellStyle name="표준 6 10" xfId="278" xr:uid="{F780AA8F-6BE4-45CE-A714-75F8184757D7}"/>
    <cellStyle name="표준 6 11" xfId="279" xr:uid="{D5798270-9D02-49D8-B361-CE1CA2140A8C}"/>
    <cellStyle name="표준 6 2" xfId="280" xr:uid="{E29BAB34-A880-4841-A768-215B94863572}"/>
    <cellStyle name="표준 6 3" xfId="281" xr:uid="{E4BC1015-2487-47C5-8B79-B0AC0AA1EC63}"/>
    <cellStyle name="표준 6 4" xfId="282" xr:uid="{2E428377-B94F-44D7-A2D5-3E95F55F2EE2}"/>
    <cellStyle name="표준 6 5" xfId="283" xr:uid="{5E158F46-DD75-43A5-AE2E-C4EB68B2C1E5}"/>
    <cellStyle name="표준 6 6" xfId="284" xr:uid="{DB5A590E-C268-4E23-B892-21D33FA5374B}"/>
    <cellStyle name="표준 6 7" xfId="285" xr:uid="{3D70A13B-B61A-4A76-81F5-B471F17F20E7}"/>
    <cellStyle name="표준 6 8" xfId="286" xr:uid="{96553709-093A-44F3-AA4E-448C8CA63FF6}"/>
    <cellStyle name="표준 6 9" xfId="287" xr:uid="{271C733D-A0F5-4FF2-B228-669974795E25}"/>
    <cellStyle name="표준 7" xfId="288" xr:uid="{675B4E35-C27B-46B1-B348-DD7B7F32D7F3}"/>
    <cellStyle name="표준 7 10" xfId="289" xr:uid="{5EC38216-4849-4905-9E2A-B3C7B33C671D}"/>
    <cellStyle name="표준 7 11" xfId="290" xr:uid="{6C11B30E-05BC-46FB-8B43-F8F8C8172585}"/>
    <cellStyle name="표준 7 2" xfId="291" xr:uid="{3B5CC811-50EA-4650-A1CC-5198AB0B8C1F}"/>
    <cellStyle name="표준 7 3" xfId="292" xr:uid="{046179DB-7DA3-484A-837A-01AFD19C9D51}"/>
    <cellStyle name="표준 7 4" xfId="293" xr:uid="{145B707A-B39D-44FD-BD80-05CA4A466DE0}"/>
    <cellStyle name="표준 7 5" xfId="294" xr:uid="{9FD2FFC9-8524-4F17-B1C6-670E32B3A75F}"/>
    <cellStyle name="표준 7 6" xfId="295" xr:uid="{AF97032A-8A22-4D5B-8A0C-3B58EFBF4AE6}"/>
    <cellStyle name="표준 7 7" xfId="296" xr:uid="{81678774-C514-41AD-B8E3-0D02054C5EE1}"/>
    <cellStyle name="표준 7 8" xfId="297" xr:uid="{677DD695-F03D-476A-8536-E5FAB4D1BA57}"/>
    <cellStyle name="표준 7 9" xfId="298" xr:uid="{912AA87E-A9E1-4141-8697-014F60CDEFFF}"/>
    <cellStyle name="표준 8" xfId="299" xr:uid="{E58832FA-6C99-405E-B170-85567FF0C4CE}"/>
    <cellStyle name="표준 8 10" xfId="300" xr:uid="{9C11E1D9-0052-4E71-AD2A-C2466B230083}"/>
    <cellStyle name="표준 8 11" xfId="301" xr:uid="{13197CE2-EBD5-4F2F-9475-28AA71FD1439}"/>
    <cellStyle name="표준 8 2" xfId="302" xr:uid="{BA7033BA-65E7-4AA7-A688-ABE760E5431D}"/>
    <cellStyle name="표준 8 3" xfId="303" xr:uid="{4E0C2D25-09E7-420C-9C1A-BB2908590075}"/>
    <cellStyle name="표준 8 4" xfId="304" xr:uid="{2529DC4A-6F97-491D-B60E-F513C9950438}"/>
    <cellStyle name="표준 8 5" xfId="305" xr:uid="{DBC8FE1B-4F3C-4591-A484-B43D0F05A94B}"/>
    <cellStyle name="표준 8 6" xfId="306" xr:uid="{66599D27-4376-49B9-B81D-F04404BB14D0}"/>
    <cellStyle name="표준 8 7" xfId="307" xr:uid="{7B8537A0-427F-4747-9DE6-F732EF0A1A04}"/>
    <cellStyle name="표준 8 8" xfId="308" xr:uid="{026C2736-1698-4262-8649-07F76F228DDC}"/>
    <cellStyle name="표준 8 9" xfId="309" xr:uid="{5A4567F3-4F1C-4300-B3B1-278238201A03}"/>
    <cellStyle name="표준 9" xfId="310" xr:uid="{1C7AC256-A5B5-42AB-BB30-A6762B18972E}"/>
    <cellStyle name="표준 9 10" xfId="311" xr:uid="{523D67FA-53D7-4DCB-83BF-AECC56FAB237}"/>
    <cellStyle name="표준 9 11" xfId="312" xr:uid="{D4789C3D-FEEB-4533-9B26-27575279D7F7}"/>
    <cellStyle name="표준 9 2" xfId="313" xr:uid="{FF054236-82D6-417F-B642-FD025CEAC7D9}"/>
    <cellStyle name="표준 9 3" xfId="314" xr:uid="{5FB97077-D071-4ECB-8CD0-99F3B814AFAF}"/>
    <cellStyle name="표준 9 4" xfId="315" xr:uid="{71CFBE58-EFEE-4C20-ACC3-6721FCF9CD53}"/>
    <cellStyle name="표준 9 5" xfId="316" xr:uid="{002CC25D-CEB1-4C7A-AF62-58E7D62738C7}"/>
    <cellStyle name="표준 9 6" xfId="317" xr:uid="{906B3D22-7A61-4B21-AC3C-D0FC259542F3}"/>
    <cellStyle name="표준 9 7" xfId="318" xr:uid="{4F7D790E-0EC9-4A97-A160-EB6CE65C6DA0}"/>
    <cellStyle name="표준 9 8" xfId="319" xr:uid="{E66190C7-B33A-4A3A-8348-B532FFB54A46}"/>
    <cellStyle name="표준 9 9" xfId="320" xr:uid="{66264109-34CC-4C31-9D08-7963AA807B51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226" Type="http://schemas.openxmlformats.org/officeDocument/2006/relationships/image" Target="../media/image225.png"/><Relationship Id="rId268" Type="http://schemas.openxmlformats.org/officeDocument/2006/relationships/image" Target="../media/image267.pn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5" Type="http://schemas.openxmlformats.org/officeDocument/2006/relationships/image" Target="../media/image5.png"/><Relationship Id="rId181" Type="http://schemas.openxmlformats.org/officeDocument/2006/relationships/image" Target="../media/image181.jpeg"/><Relationship Id="rId237" Type="http://schemas.openxmlformats.org/officeDocument/2006/relationships/image" Target="../media/image236.png"/><Relationship Id="rId279" Type="http://schemas.openxmlformats.org/officeDocument/2006/relationships/image" Target="../media/image278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jpeg"/><Relationship Id="rId85" Type="http://schemas.openxmlformats.org/officeDocument/2006/relationships/image" Target="../media/image85.jpe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27" Type="http://schemas.openxmlformats.org/officeDocument/2006/relationships/image" Target="../media/image226.png"/><Relationship Id="rId248" Type="http://schemas.openxmlformats.org/officeDocument/2006/relationships/image" Target="../media/image247.png"/><Relationship Id="rId269" Type="http://schemas.openxmlformats.org/officeDocument/2006/relationships/image" Target="../media/image268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280" Type="http://schemas.openxmlformats.org/officeDocument/2006/relationships/image" Target="../media/image279.png"/><Relationship Id="rId54" Type="http://schemas.openxmlformats.org/officeDocument/2006/relationships/image" Target="../media/image54.png"/><Relationship Id="rId75" Type="http://schemas.openxmlformats.org/officeDocument/2006/relationships/image" Target="../media/image75.jpeg"/><Relationship Id="rId96" Type="http://schemas.openxmlformats.org/officeDocument/2006/relationships/image" Target="../media/image96.png"/><Relationship Id="rId140" Type="http://schemas.openxmlformats.org/officeDocument/2006/relationships/image" Target="../media/image140.jpeg"/><Relationship Id="rId161" Type="http://schemas.openxmlformats.org/officeDocument/2006/relationships/image" Target="../media/image161.jpeg"/><Relationship Id="rId182" Type="http://schemas.openxmlformats.org/officeDocument/2006/relationships/image" Target="../media/image182.jpeg"/><Relationship Id="rId217" Type="http://schemas.openxmlformats.org/officeDocument/2006/relationships/image" Target="../media/image217.png"/><Relationship Id="rId6" Type="http://schemas.openxmlformats.org/officeDocument/2006/relationships/image" Target="../media/image6.jpeg"/><Relationship Id="rId238" Type="http://schemas.openxmlformats.org/officeDocument/2006/relationships/image" Target="../media/image237.png"/><Relationship Id="rId259" Type="http://schemas.openxmlformats.org/officeDocument/2006/relationships/image" Target="../media/image258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270" Type="http://schemas.openxmlformats.org/officeDocument/2006/relationships/image" Target="../media/image26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7.png"/><Relationship Id="rId249" Type="http://schemas.openxmlformats.org/officeDocument/2006/relationships/image" Target="../media/image248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59.png"/><Relationship Id="rId281" Type="http://schemas.openxmlformats.org/officeDocument/2006/relationships/image" Target="../media/image280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jpeg"/><Relationship Id="rId7" Type="http://schemas.openxmlformats.org/officeDocument/2006/relationships/image" Target="../media/image7.jpe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39" Type="http://schemas.openxmlformats.org/officeDocument/2006/relationships/image" Target="../media/image238.png"/><Relationship Id="rId250" Type="http://schemas.openxmlformats.org/officeDocument/2006/relationships/image" Target="../media/image249.png"/><Relationship Id="rId271" Type="http://schemas.openxmlformats.org/officeDocument/2006/relationships/image" Target="../media/image270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29" Type="http://schemas.openxmlformats.org/officeDocument/2006/relationships/image" Target="../media/image228.jpeg"/><Relationship Id="rId240" Type="http://schemas.openxmlformats.org/officeDocument/2006/relationships/image" Target="../media/image239.png"/><Relationship Id="rId261" Type="http://schemas.openxmlformats.org/officeDocument/2006/relationships/image" Target="../media/image260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1.png"/><Relationship Id="rId8" Type="http://schemas.openxmlformats.org/officeDocument/2006/relationships/image" Target="../media/image8.jpe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jpe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png"/><Relationship Id="rId230" Type="http://schemas.openxmlformats.org/officeDocument/2006/relationships/image" Target="../media/image229.png"/><Relationship Id="rId251" Type="http://schemas.openxmlformats.org/officeDocument/2006/relationships/image" Target="../media/image250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71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220" Type="http://schemas.openxmlformats.org/officeDocument/2006/relationships/image" Target="../media/image220.png"/><Relationship Id="rId241" Type="http://schemas.openxmlformats.org/officeDocument/2006/relationships/image" Target="../media/image240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262" Type="http://schemas.openxmlformats.org/officeDocument/2006/relationships/image" Target="../media/image261.png"/><Relationship Id="rId283" Type="http://schemas.openxmlformats.org/officeDocument/2006/relationships/image" Target="../media/image282.png"/><Relationship Id="rId78" Type="http://schemas.openxmlformats.org/officeDocument/2006/relationships/image" Target="../media/image78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jpeg"/><Relationship Id="rId164" Type="http://schemas.openxmlformats.org/officeDocument/2006/relationships/image" Target="../media/image164.png"/><Relationship Id="rId185" Type="http://schemas.openxmlformats.org/officeDocument/2006/relationships/image" Target="../media/image185.png"/><Relationship Id="rId9" Type="http://schemas.openxmlformats.org/officeDocument/2006/relationships/image" Target="../media/image9.jpeg"/><Relationship Id="rId210" Type="http://schemas.openxmlformats.org/officeDocument/2006/relationships/image" Target="../media/image210.png"/><Relationship Id="rId26" Type="http://schemas.openxmlformats.org/officeDocument/2006/relationships/image" Target="../media/image26.png"/><Relationship Id="rId231" Type="http://schemas.openxmlformats.org/officeDocument/2006/relationships/image" Target="../media/image230.png"/><Relationship Id="rId252" Type="http://schemas.openxmlformats.org/officeDocument/2006/relationships/image" Target="../media/image251.png"/><Relationship Id="rId273" Type="http://schemas.openxmlformats.org/officeDocument/2006/relationships/image" Target="../media/image272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microsoft.com/office/2007/relationships/hdphoto" Target="../media/hdphoto1.wdp"/><Relationship Id="rId242" Type="http://schemas.openxmlformats.org/officeDocument/2006/relationships/image" Target="../media/image241.png"/><Relationship Id="rId263" Type="http://schemas.openxmlformats.org/officeDocument/2006/relationships/image" Target="../media/image262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jpe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32" Type="http://schemas.openxmlformats.org/officeDocument/2006/relationships/image" Target="../media/image231.png"/><Relationship Id="rId253" Type="http://schemas.openxmlformats.org/officeDocument/2006/relationships/image" Target="../media/image252.png"/><Relationship Id="rId274" Type="http://schemas.openxmlformats.org/officeDocument/2006/relationships/image" Target="../media/image273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jpeg"/><Relationship Id="rId113" Type="http://schemas.openxmlformats.org/officeDocument/2006/relationships/image" Target="../media/image113.png"/><Relationship Id="rId134" Type="http://schemas.openxmlformats.org/officeDocument/2006/relationships/image" Target="../media/image134.jpeg"/><Relationship Id="rId80" Type="http://schemas.openxmlformats.org/officeDocument/2006/relationships/image" Target="../media/image80.png"/><Relationship Id="rId155" Type="http://schemas.openxmlformats.org/officeDocument/2006/relationships/image" Target="../media/image155.jpe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1.png"/><Relationship Id="rId243" Type="http://schemas.openxmlformats.org/officeDocument/2006/relationships/image" Target="../media/image242.png"/><Relationship Id="rId264" Type="http://schemas.openxmlformats.org/officeDocument/2006/relationships/image" Target="../media/image263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jpe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png"/><Relationship Id="rId212" Type="http://schemas.openxmlformats.org/officeDocument/2006/relationships/image" Target="../media/image212.png"/><Relationship Id="rId233" Type="http://schemas.openxmlformats.org/officeDocument/2006/relationships/image" Target="../media/image232.png"/><Relationship Id="rId254" Type="http://schemas.openxmlformats.org/officeDocument/2006/relationships/image" Target="../media/image25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275" Type="http://schemas.openxmlformats.org/officeDocument/2006/relationships/image" Target="../media/image27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223" Type="http://schemas.openxmlformats.org/officeDocument/2006/relationships/image" Target="../media/image222.png"/><Relationship Id="rId244" Type="http://schemas.openxmlformats.org/officeDocument/2006/relationships/image" Target="../media/image243.jp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265" Type="http://schemas.openxmlformats.org/officeDocument/2006/relationships/image" Target="../media/image264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jpe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3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54.png"/><Relationship Id="rId276" Type="http://schemas.openxmlformats.org/officeDocument/2006/relationships/image" Target="../media/image275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3.png"/><Relationship Id="rId245" Type="http://schemas.openxmlformats.org/officeDocument/2006/relationships/image" Target="../media/image244.png"/><Relationship Id="rId266" Type="http://schemas.openxmlformats.org/officeDocument/2006/relationships/image" Target="../media/image265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51" Type="http://schemas.openxmlformats.org/officeDocument/2006/relationships/image" Target="../media/image51.png"/><Relationship Id="rId72" Type="http://schemas.openxmlformats.org/officeDocument/2006/relationships/image" Target="../media/image72.jpe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4.png"/><Relationship Id="rId256" Type="http://schemas.openxmlformats.org/officeDocument/2006/relationships/image" Target="../media/image255.png"/><Relationship Id="rId277" Type="http://schemas.openxmlformats.org/officeDocument/2006/relationships/image" Target="../media/image276.png"/><Relationship Id="rId116" Type="http://schemas.openxmlformats.org/officeDocument/2006/relationships/image" Target="../media/image116.png"/><Relationship Id="rId137" Type="http://schemas.openxmlformats.org/officeDocument/2006/relationships/image" Target="../media/image137.jpe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jpe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4.png"/><Relationship Id="rId246" Type="http://schemas.openxmlformats.org/officeDocument/2006/relationships/image" Target="../media/image245.png"/><Relationship Id="rId267" Type="http://schemas.openxmlformats.org/officeDocument/2006/relationships/image" Target="../media/image266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jpeg"/><Relationship Id="rId94" Type="http://schemas.openxmlformats.org/officeDocument/2006/relationships/image" Target="../media/image94.png"/><Relationship Id="rId148" Type="http://schemas.openxmlformats.org/officeDocument/2006/relationships/image" Target="../media/image148.jpeg"/><Relationship Id="rId169" Type="http://schemas.openxmlformats.org/officeDocument/2006/relationships/image" Target="../media/image169.jpeg"/><Relationship Id="rId4" Type="http://schemas.openxmlformats.org/officeDocument/2006/relationships/image" Target="../media/image4.png"/><Relationship Id="rId180" Type="http://schemas.openxmlformats.org/officeDocument/2006/relationships/image" Target="../media/image180.jpeg"/><Relationship Id="rId215" Type="http://schemas.openxmlformats.org/officeDocument/2006/relationships/image" Target="../media/image215.png"/><Relationship Id="rId236" Type="http://schemas.openxmlformats.org/officeDocument/2006/relationships/image" Target="../media/image235.png"/><Relationship Id="rId257" Type="http://schemas.openxmlformats.org/officeDocument/2006/relationships/image" Target="../media/image256.png"/><Relationship Id="rId278" Type="http://schemas.openxmlformats.org/officeDocument/2006/relationships/image" Target="../media/image277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95" Type="http://schemas.openxmlformats.org/officeDocument/2006/relationships/image" Target="../media/image95.png"/><Relationship Id="rId160" Type="http://schemas.openxmlformats.org/officeDocument/2006/relationships/image" Target="../media/image160.jpeg"/><Relationship Id="rId216" Type="http://schemas.openxmlformats.org/officeDocument/2006/relationships/image" Target="../media/image216.png"/><Relationship Id="rId258" Type="http://schemas.openxmlformats.org/officeDocument/2006/relationships/image" Target="../media/image25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10</xdr:row>
      <xdr:rowOff>104775</xdr:rowOff>
    </xdr:from>
    <xdr:to>
      <xdr:col>2</xdr:col>
      <xdr:colOff>819150</xdr:colOff>
      <xdr:row>10</xdr:row>
      <xdr:rowOff>1028700</xdr:rowOff>
    </xdr:to>
    <xdr:pic>
      <xdr:nvPicPr>
        <xdr:cNvPr id="76371" name="그림 1">
          <a:extLst>
            <a:ext uri="{FF2B5EF4-FFF2-40B4-BE49-F238E27FC236}">
              <a16:creationId xmlns:a16="http://schemas.microsoft.com/office/drawing/2014/main" id="{144BA0D7-9D02-EA67-78CB-9686397E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3401675"/>
          <a:ext cx="40005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11</xdr:row>
      <xdr:rowOff>47625</xdr:rowOff>
    </xdr:from>
    <xdr:to>
      <xdr:col>2</xdr:col>
      <xdr:colOff>838200</xdr:colOff>
      <xdr:row>11</xdr:row>
      <xdr:rowOff>1066800</xdr:rowOff>
    </xdr:to>
    <xdr:pic>
      <xdr:nvPicPr>
        <xdr:cNvPr id="76372" name="그림 2">
          <a:extLst>
            <a:ext uri="{FF2B5EF4-FFF2-40B4-BE49-F238E27FC236}">
              <a16:creationId xmlns:a16="http://schemas.microsoft.com/office/drawing/2014/main" id="{E6A8F9DC-6F5D-00DF-4149-502D3C545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4430375"/>
          <a:ext cx="4381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12</xdr:row>
      <xdr:rowOff>152400</xdr:rowOff>
    </xdr:from>
    <xdr:to>
      <xdr:col>2</xdr:col>
      <xdr:colOff>809625</xdr:colOff>
      <xdr:row>12</xdr:row>
      <xdr:rowOff>1028700</xdr:rowOff>
    </xdr:to>
    <xdr:pic>
      <xdr:nvPicPr>
        <xdr:cNvPr id="76373" name="그림 3">
          <a:extLst>
            <a:ext uri="{FF2B5EF4-FFF2-40B4-BE49-F238E27FC236}">
              <a16:creationId xmlns:a16="http://schemas.microsoft.com/office/drawing/2014/main" id="{AC43F402-A797-BD54-C05B-7439BDC80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5621000"/>
          <a:ext cx="3810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13</xdr:row>
      <xdr:rowOff>190500</xdr:rowOff>
    </xdr:from>
    <xdr:to>
      <xdr:col>2</xdr:col>
      <xdr:colOff>800100</xdr:colOff>
      <xdr:row>13</xdr:row>
      <xdr:rowOff>1038225</xdr:rowOff>
    </xdr:to>
    <xdr:pic>
      <xdr:nvPicPr>
        <xdr:cNvPr id="76374" name="그림 4">
          <a:extLst>
            <a:ext uri="{FF2B5EF4-FFF2-40B4-BE49-F238E27FC236}">
              <a16:creationId xmlns:a16="http://schemas.microsoft.com/office/drawing/2014/main" id="{6AC79CF1-5A6A-7A8F-B73D-47787E0E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16744950"/>
          <a:ext cx="3619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14</xdr:row>
      <xdr:rowOff>123825</xdr:rowOff>
    </xdr:from>
    <xdr:to>
      <xdr:col>2</xdr:col>
      <xdr:colOff>800100</xdr:colOff>
      <xdr:row>14</xdr:row>
      <xdr:rowOff>962025</xdr:rowOff>
    </xdr:to>
    <xdr:pic>
      <xdr:nvPicPr>
        <xdr:cNvPr id="76377" name="그림 7">
          <a:extLst>
            <a:ext uri="{FF2B5EF4-FFF2-40B4-BE49-F238E27FC236}">
              <a16:creationId xmlns:a16="http://schemas.microsoft.com/office/drawing/2014/main" id="{061F1DDE-E4D7-CACE-4E68-F50D7FFBF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19935825"/>
          <a:ext cx="3619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247650</xdr:colOff>
      <xdr:row>27</xdr:row>
      <xdr:rowOff>76200</xdr:rowOff>
    </xdr:from>
    <xdr:to>
      <xdr:col>2</xdr:col>
      <xdr:colOff>895350</xdr:colOff>
      <xdr:row>27</xdr:row>
      <xdr:rowOff>1038225</xdr:rowOff>
    </xdr:to>
    <xdr:pic>
      <xdr:nvPicPr>
        <xdr:cNvPr id="76379" name="그림 9">
          <a:extLst>
            <a:ext uri="{FF2B5EF4-FFF2-40B4-BE49-F238E27FC236}">
              <a16:creationId xmlns:a16="http://schemas.microsoft.com/office/drawing/2014/main" id="{5566B3F4-B543-BE77-FCF7-1AD3D4F84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35" t="26762" r="21178" b="21272"/>
        <a:stretch>
          <a:fillRect/>
        </a:stretch>
      </xdr:blipFill>
      <xdr:spPr bwMode="auto">
        <a:xfrm>
          <a:off x="1733550" y="35090100"/>
          <a:ext cx="6477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266700</xdr:colOff>
      <xdr:row>28</xdr:row>
      <xdr:rowOff>66675</xdr:rowOff>
    </xdr:from>
    <xdr:to>
      <xdr:col>2</xdr:col>
      <xdr:colOff>895350</xdr:colOff>
      <xdr:row>28</xdr:row>
      <xdr:rowOff>1009650</xdr:rowOff>
    </xdr:to>
    <xdr:pic>
      <xdr:nvPicPr>
        <xdr:cNvPr id="76380" name="그림 10">
          <a:extLst>
            <a:ext uri="{FF2B5EF4-FFF2-40B4-BE49-F238E27FC236}">
              <a16:creationId xmlns:a16="http://schemas.microsoft.com/office/drawing/2014/main" id="{5035EB25-2F40-A763-A514-AAF77B5D2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8" t="26332" r="21890" b="21700"/>
        <a:stretch>
          <a:fillRect/>
        </a:stretch>
      </xdr:blipFill>
      <xdr:spPr bwMode="auto">
        <a:xfrm>
          <a:off x="1752600" y="36166425"/>
          <a:ext cx="6286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266700</xdr:colOff>
      <xdr:row>30</xdr:row>
      <xdr:rowOff>76200</xdr:rowOff>
    </xdr:from>
    <xdr:to>
      <xdr:col>2</xdr:col>
      <xdr:colOff>914400</xdr:colOff>
      <xdr:row>30</xdr:row>
      <xdr:rowOff>1028700</xdr:rowOff>
    </xdr:to>
    <xdr:pic>
      <xdr:nvPicPr>
        <xdr:cNvPr id="76381" name="그림 11">
          <a:extLst>
            <a:ext uri="{FF2B5EF4-FFF2-40B4-BE49-F238E27FC236}">
              <a16:creationId xmlns:a16="http://schemas.microsoft.com/office/drawing/2014/main" id="{2E740577-7E8A-3BDF-4DC8-D355E9A14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37" t="27084" r="21178" b="21471"/>
        <a:stretch>
          <a:fillRect/>
        </a:stretch>
      </xdr:blipFill>
      <xdr:spPr bwMode="auto">
        <a:xfrm>
          <a:off x="1752600" y="40519350"/>
          <a:ext cx="6477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247650</xdr:colOff>
      <xdr:row>29</xdr:row>
      <xdr:rowOff>57150</xdr:rowOff>
    </xdr:from>
    <xdr:to>
      <xdr:col>2</xdr:col>
      <xdr:colOff>904875</xdr:colOff>
      <xdr:row>29</xdr:row>
      <xdr:rowOff>1019175</xdr:rowOff>
    </xdr:to>
    <xdr:pic>
      <xdr:nvPicPr>
        <xdr:cNvPr id="76382" name="그림 12">
          <a:extLst>
            <a:ext uri="{FF2B5EF4-FFF2-40B4-BE49-F238E27FC236}">
              <a16:creationId xmlns:a16="http://schemas.microsoft.com/office/drawing/2014/main" id="{330C1FC8-BB65-993A-87AB-C42B97501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09" t="26378" r="21506" b="21654"/>
        <a:stretch>
          <a:fillRect/>
        </a:stretch>
      </xdr:blipFill>
      <xdr:spPr bwMode="auto">
        <a:xfrm>
          <a:off x="1733550" y="39414450"/>
          <a:ext cx="6572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228600</xdr:colOff>
      <xdr:row>37</xdr:row>
      <xdr:rowOff>180975</xdr:rowOff>
    </xdr:from>
    <xdr:to>
      <xdr:col>2</xdr:col>
      <xdr:colOff>962025</xdr:colOff>
      <xdr:row>37</xdr:row>
      <xdr:rowOff>904875</xdr:rowOff>
    </xdr:to>
    <xdr:pic>
      <xdr:nvPicPr>
        <xdr:cNvPr id="76386" name="그림 18">
          <a:extLst>
            <a:ext uri="{FF2B5EF4-FFF2-40B4-BE49-F238E27FC236}">
              <a16:creationId xmlns:a16="http://schemas.microsoft.com/office/drawing/2014/main" id="{57A39FCF-A9A0-5373-CA88-B363D485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55826025"/>
          <a:ext cx="7334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409575</xdr:colOff>
      <xdr:row>2</xdr:row>
      <xdr:rowOff>95250</xdr:rowOff>
    </xdr:from>
    <xdr:to>
      <xdr:col>2</xdr:col>
      <xdr:colOff>838200</xdr:colOff>
      <xdr:row>2</xdr:row>
      <xdr:rowOff>1028700</xdr:rowOff>
    </xdr:to>
    <xdr:pic>
      <xdr:nvPicPr>
        <xdr:cNvPr id="76388" name="그림 30">
          <a:extLst>
            <a:ext uri="{FF2B5EF4-FFF2-40B4-BE49-F238E27FC236}">
              <a16:creationId xmlns:a16="http://schemas.microsoft.com/office/drawing/2014/main" id="{62140C79-9057-3104-85D3-07B82E3D2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2533650"/>
          <a:ext cx="4286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3</xdr:row>
      <xdr:rowOff>47625</xdr:rowOff>
    </xdr:from>
    <xdr:to>
      <xdr:col>2</xdr:col>
      <xdr:colOff>828675</xdr:colOff>
      <xdr:row>3</xdr:row>
      <xdr:rowOff>1028700</xdr:rowOff>
    </xdr:to>
    <xdr:pic>
      <xdr:nvPicPr>
        <xdr:cNvPr id="76389" name="그림 31">
          <a:extLst>
            <a:ext uri="{FF2B5EF4-FFF2-40B4-BE49-F238E27FC236}">
              <a16:creationId xmlns:a16="http://schemas.microsoft.com/office/drawing/2014/main" id="{C7002E2F-3761-0AC0-BB88-445827B0B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571875"/>
          <a:ext cx="4476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4</xdr:row>
      <xdr:rowOff>95250</xdr:rowOff>
    </xdr:from>
    <xdr:to>
      <xdr:col>2</xdr:col>
      <xdr:colOff>838200</xdr:colOff>
      <xdr:row>4</xdr:row>
      <xdr:rowOff>1019175</xdr:rowOff>
    </xdr:to>
    <xdr:pic>
      <xdr:nvPicPr>
        <xdr:cNvPr id="76390" name="그림 32">
          <a:extLst>
            <a:ext uri="{FF2B5EF4-FFF2-40B4-BE49-F238E27FC236}">
              <a16:creationId xmlns:a16="http://schemas.microsoft.com/office/drawing/2014/main" id="{DB8DFBAB-3942-E8D6-4B1F-0CF19DDBF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705350"/>
          <a:ext cx="41910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5</xdr:row>
      <xdr:rowOff>85725</xdr:rowOff>
    </xdr:from>
    <xdr:to>
      <xdr:col>2</xdr:col>
      <xdr:colOff>857250</xdr:colOff>
      <xdr:row>5</xdr:row>
      <xdr:rowOff>1000125</xdr:rowOff>
    </xdr:to>
    <xdr:pic>
      <xdr:nvPicPr>
        <xdr:cNvPr id="76391" name="그림 33">
          <a:extLst>
            <a:ext uri="{FF2B5EF4-FFF2-40B4-BE49-F238E27FC236}">
              <a16:creationId xmlns:a16="http://schemas.microsoft.com/office/drawing/2014/main" id="{470C5A44-FF4B-2B8F-A4B5-1AA184715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5781675"/>
          <a:ext cx="4286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6</xdr:row>
      <xdr:rowOff>47625</xdr:rowOff>
    </xdr:from>
    <xdr:to>
      <xdr:col>2</xdr:col>
      <xdr:colOff>857250</xdr:colOff>
      <xdr:row>6</xdr:row>
      <xdr:rowOff>1038225</xdr:rowOff>
    </xdr:to>
    <xdr:pic>
      <xdr:nvPicPr>
        <xdr:cNvPr id="76392" name="그림 34">
          <a:extLst>
            <a:ext uri="{FF2B5EF4-FFF2-40B4-BE49-F238E27FC236}">
              <a16:creationId xmlns:a16="http://schemas.microsoft.com/office/drawing/2014/main" id="{4DDB30AF-ED62-522C-8E78-02D62C027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6829425"/>
          <a:ext cx="4572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7</xdr:row>
      <xdr:rowOff>76200</xdr:rowOff>
    </xdr:from>
    <xdr:to>
      <xdr:col>2</xdr:col>
      <xdr:colOff>866775</xdr:colOff>
      <xdr:row>7</xdr:row>
      <xdr:rowOff>1019175</xdr:rowOff>
    </xdr:to>
    <xdr:pic>
      <xdr:nvPicPr>
        <xdr:cNvPr id="76394" name="그림 36">
          <a:extLst>
            <a:ext uri="{FF2B5EF4-FFF2-40B4-BE49-F238E27FC236}">
              <a16:creationId xmlns:a16="http://schemas.microsoft.com/office/drawing/2014/main" id="{5EBA1974-BCD4-8D27-5922-EA77910D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9029700"/>
          <a:ext cx="4381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8</xdr:row>
      <xdr:rowOff>66675</xdr:rowOff>
    </xdr:from>
    <xdr:to>
      <xdr:col>2</xdr:col>
      <xdr:colOff>857250</xdr:colOff>
      <xdr:row>8</xdr:row>
      <xdr:rowOff>1019175</xdr:rowOff>
    </xdr:to>
    <xdr:pic>
      <xdr:nvPicPr>
        <xdr:cNvPr id="76395" name="그림 37">
          <a:extLst>
            <a:ext uri="{FF2B5EF4-FFF2-40B4-BE49-F238E27FC236}">
              <a16:creationId xmlns:a16="http://schemas.microsoft.com/office/drawing/2014/main" id="{558C794A-4A50-FC09-66FA-000A687D2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0106025"/>
          <a:ext cx="4381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19</xdr:row>
      <xdr:rowOff>38100</xdr:rowOff>
    </xdr:from>
    <xdr:to>
      <xdr:col>2</xdr:col>
      <xdr:colOff>914400</xdr:colOff>
      <xdr:row>19</xdr:row>
      <xdr:rowOff>1028700</xdr:rowOff>
    </xdr:to>
    <xdr:pic>
      <xdr:nvPicPr>
        <xdr:cNvPr id="76396" name="그림 38">
          <a:extLst>
            <a:ext uri="{FF2B5EF4-FFF2-40B4-BE49-F238E27FC236}">
              <a16:creationId xmlns:a16="http://schemas.microsoft.com/office/drawing/2014/main" id="{17A634FD-690B-BF0F-A17B-3927FF47F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6365200"/>
          <a:ext cx="6762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21</xdr:row>
      <xdr:rowOff>28575</xdr:rowOff>
    </xdr:from>
    <xdr:to>
      <xdr:col>2</xdr:col>
      <xdr:colOff>914400</xdr:colOff>
      <xdr:row>21</xdr:row>
      <xdr:rowOff>1028700</xdr:rowOff>
    </xdr:to>
    <xdr:pic>
      <xdr:nvPicPr>
        <xdr:cNvPr id="76397" name="그림 39">
          <a:extLst>
            <a:ext uri="{FF2B5EF4-FFF2-40B4-BE49-F238E27FC236}">
              <a16:creationId xmlns:a16="http://schemas.microsoft.com/office/drawing/2014/main" id="{91426176-A515-F2C7-2927-6620621C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8527375"/>
          <a:ext cx="6762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276225</xdr:colOff>
      <xdr:row>23</xdr:row>
      <xdr:rowOff>123825</xdr:rowOff>
    </xdr:from>
    <xdr:to>
      <xdr:col>2</xdr:col>
      <xdr:colOff>876300</xdr:colOff>
      <xdr:row>23</xdr:row>
      <xdr:rowOff>1019175</xdr:rowOff>
    </xdr:to>
    <xdr:pic>
      <xdr:nvPicPr>
        <xdr:cNvPr id="76398" name="그림 40">
          <a:extLst>
            <a:ext uri="{FF2B5EF4-FFF2-40B4-BE49-F238E27FC236}">
              <a16:creationId xmlns:a16="http://schemas.microsoft.com/office/drawing/2014/main" id="{BF3AAC4A-B7A1-20DF-3D24-66EFA094F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30794325"/>
          <a:ext cx="600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257175</xdr:colOff>
      <xdr:row>18</xdr:row>
      <xdr:rowOff>95250</xdr:rowOff>
    </xdr:from>
    <xdr:to>
      <xdr:col>2</xdr:col>
      <xdr:colOff>895350</xdr:colOff>
      <xdr:row>18</xdr:row>
      <xdr:rowOff>1028700</xdr:rowOff>
    </xdr:to>
    <xdr:pic>
      <xdr:nvPicPr>
        <xdr:cNvPr id="76399" name="그림 41">
          <a:extLst>
            <a:ext uri="{FF2B5EF4-FFF2-40B4-BE49-F238E27FC236}">
              <a16:creationId xmlns:a16="http://schemas.microsoft.com/office/drawing/2014/main" id="{2E7A9E26-1D01-76CA-087B-F9DAE1C42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25336500"/>
          <a:ext cx="638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20</xdr:row>
      <xdr:rowOff>28575</xdr:rowOff>
    </xdr:from>
    <xdr:to>
      <xdr:col>2</xdr:col>
      <xdr:colOff>914400</xdr:colOff>
      <xdr:row>20</xdr:row>
      <xdr:rowOff>1019175</xdr:rowOff>
    </xdr:to>
    <xdr:pic>
      <xdr:nvPicPr>
        <xdr:cNvPr id="76400" name="그림 43">
          <a:extLst>
            <a:ext uri="{FF2B5EF4-FFF2-40B4-BE49-F238E27FC236}">
              <a16:creationId xmlns:a16="http://schemas.microsoft.com/office/drawing/2014/main" id="{6E022465-C4F8-301E-590D-287CBDC34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7441525"/>
          <a:ext cx="6762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22</xdr:row>
      <xdr:rowOff>47625</xdr:rowOff>
    </xdr:from>
    <xdr:to>
      <xdr:col>2</xdr:col>
      <xdr:colOff>914400</xdr:colOff>
      <xdr:row>22</xdr:row>
      <xdr:rowOff>1038225</xdr:rowOff>
    </xdr:to>
    <xdr:pic>
      <xdr:nvPicPr>
        <xdr:cNvPr id="76401" name="그림 44">
          <a:extLst>
            <a:ext uri="{FF2B5EF4-FFF2-40B4-BE49-F238E27FC236}">
              <a16:creationId xmlns:a16="http://schemas.microsoft.com/office/drawing/2014/main" id="{E0187A2B-0BF7-63A9-4755-397E71291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9632275"/>
          <a:ext cx="6762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24</xdr:row>
      <xdr:rowOff>66675</xdr:rowOff>
    </xdr:from>
    <xdr:to>
      <xdr:col>2</xdr:col>
      <xdr:colOff>904875</xdr:colOff>
      <xdr:row>24</xdr:row>
      <xdr:rowOff>1038225</xdr:rowOff>
    </xdr:to>
    <xdr:pic>
      <xdr:nvPicPr>
        <xdr:cNvPr id="76402" name="그림 45">
          <a:extLst>
            <a:ext uri="{FF2B5EF4-FFF2-40B4-BE49-F238E27FC236}">
              <a16:creationId xmlns:a16="http://schemas.microsoft.com/office/drawing/2014/main" id="{CBA99719-8D8C-8417-9850-FE84317DD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31823025"/>
          <a:ext cx="6667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25</xdr:row>
      <xdr:rowOff>95250</xdr:rowOff>
    </xdr:from>
    <xdr:to>
      <xdr:col>2</xdr:col>
      <xdr:colOff>904875</xdr:colOff>
      <xdr:row>25</xdr:row>
      <xdr:rowOff>1057275</xdr:rowOff>
    </xdr:to>
    <xdr:pic>
      <xdr:nvPicPr>
        <xdr:cNvPr id="76403" name="그림 46">
          <a:extLst>
            <a:ext uri="{FF2B5EF4-FFF2-40B4-BE49-F238E27FC236}">
              <a16:creationId xmlns:a16="http://schemas.microsoft.com/office/drawing/2014/main" id="{688C5308-20F8-358F-4A1F-9B8ED6B80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32937450"/>
          <a:ext cx="666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409575</xdr:colOff>
      <xdr:row>39</xdr:row>
      <xdr:rowOff>85725</xdr:rowOff>
    </xdr:from>
    <xdr:to>
      <xdr:col>2</xdr:col>
      <xdr:colOff>800100</xdr:colOff>
      <xdr:row>39</xdr:row>
      <xdr:rowOff>1000125</xdr:rowOff>
    </xdr:to>
    <xdr:pic>
      <xdr:nvPicPr>
        <xdr:cNvPr id="76414" name="그림 64">
          <a:extLst>
            <a:ext uri="{FF2B5EF4-FFF2-40B4-BE49-F238E27FC236}">
              <a16:creationId xmlns:a16="http://schemas.microsoft.com/office/drawing/2014/main" id="{BF1D3826-E1E6-75CF-FC51-CB6F961CE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977" t="6908" r="33824" b="15108"/>
        <a:stretch>
          <a:fillRect/>
        </a:stretch>
      </xdr:blipFill>
      <xdr:spPr bwMode="auto">
        <a:xfrm>
          <a:off x="1895475" y="60074175"/>
          <a:ext cx="3905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38</xdr:row>
      <xdr:rowOff>76200</xdr:rowOff>
    </xdr:from>
    <xdr:to>
      <xdr:col>2</xdr:col>
      <xdr:colOff>800100</xdr:colOff>
      <xdr:row>38</xdr:row>
      <xdr:rowOff>981075</xdr:rowOff>
    </xdr:to>
    <xdr:pic>
      <xdr:nvPicPr>
        <xdr:cNvPr id="76415" name="그림 65">
          <a:extLst>
            <a:ext uri="{FF2B5EF4-FFF2-40B4-BE49-F238E27FC236}">
              <a16:creationId xmlns:a16="http://schemas.microsoft.com/office/drawing/2014/main" id="{05E662D3-EDA0-C3E0-B1C8-8877BDE14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091" t="5794" r="29367" b="3075"/>
        <a:stretch>
          <a:fillRect/>
        </a:stretch>
      </xdr:blipFill>
      <xdr:spPr bwMode="auto">
        <a:xfrm>
          <a:off x="1914525" y="58978800"/>
          <a:ext cx="37147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49</xdr:row>
      <xdr:rowOff>66675</xdr:rowOff>
    </xdr:from>
    <xdr:to>
      <xdr:col>2</xdr:col>
      <xdr:colOff>733425</xdr:colOff>
      <xdr:row>49</xdr:row>
      <xdr:rowOff>1038225</xdr:rowOff>
    </xdr:to>
    <xdr:pic>
      <xdr:nvPicPr>
        <xdr:cNvPr id="76416" name="그림 66">
          <a:extLst>
            <a:ext uri="{FF2B5EF4-FFF2-40B4-BE49-F238E27FC236}">
              <a16:creationId xmlns:a16="http://schemas.microsoft.com/office/drawing/2014/main" id="{A3644F20-FB0F-A3F4-9FB2-1E76165A4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74171175"/>
          <a:ext cx="3143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447675</xdr:colOff>
      <xdr:row>50</xdr:row>
      <xdr:rowOff>95250</xdr:rowOff>
    </xdr:from>
    <xdr:to>
      <xdr:col>2</xdr:col>
      <xdr:colOff>771525</xdr:colOff>
      <xdr:row>50</xdr:row>
      <xdr:rowOff>1028700</xdr:rowOff>
    </xdr:to>
    <xdr:pic>
      <xdr:nvPicPr>
        <xdr:cNvPr id="76417" name="그림 67">
          <a:extLst>
            <a:ext uri="{FF2B5EF4-FFF2-40B4-BE49-F238E27FC236}">
              <a16:creationId xmlns:a16="http://schemas.microsoft.com/office/drawing/2014/main" id="{F540F194-298D-CDA4-76B4-51C5720E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75285600"/>
          <a:ext cx="3238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41</xdr:row>
      <xdr:rowOff>104775</xdr:rowOff>
    </xdr:from>
    <xdr:to>
      <xdr:col>2</xdr:col>
      <xdr:colOff>819150</xdr:colOff>
      <xdr:row>41</xdr:row>
      <xdr:rowOff>1009650</xdr:rowOff>
    </xdr:to>
    <xdr:pic>
      <xdr:nvPicPr>
        <xdr:cNvPr id="76422" name="그림 72">
          <a:extLst>
            <a:ext uri="{FF2B5EF4-FFF2-40B4-BE49-F238E27FC236}">
              <a16:creationId xmlns:a16="http://schemas.microsoft.com/office/drawing/2014/main" id="{37D0D7FA-5FBE-B662-F3F9-DB68E440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6" t="25119" r="29561" b="15390"/>
        <a:stretch>
          <a:fillRect/>
        </a:stretch>
      </xdr:blipFill>
      <xdr:spPr bwMode="auto">
        <a:xfrm>
          <a:off x="1876425" y="65522475"/>
          <a:ext cx="4286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352425</xdr:colOff>
      <xdr:row>42</xdr:row>
      <xdr:rowOff>66675</xdr:rowOff>
    </xdr:from>
    <xdr:to>
      <xdr:col>2</xdr:col>
      <xdr:colOff>857250</xdr:colOff>
      <xdr:row>42</xdr:row>
      <xdr:rowOff>1038225</xdr:rowOff>
    </xdr:to>
    <xdr:pic>
      <xdr:nvPicPr>
        <xdr:cNvPr id="76423" name="그림 73">
          <a:extLst>
            <a:ext uri="{FF2B5EF4-FFF2-40B4-BE49-F238E27FC236}">
              <a16:creationId xmlns:a16="http://schemas.microsoft.com/office/drawing/2014/main" id="{1659A8FE-E47E-9F56-98EF-162F594C8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36" t="24277" r="26060" b="16229"/>
        <a:stretch>
          <a:fillRect/>
        </a:stretch>
      </xdr:blipFill>
      <xdr:spPr bwMode="auto">
        <a:xfrm>
          <a:off x="1838325" y="66570225"/>
          <a:ext cx="5048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43</xdr:row>
      <xdr:rowOff>85725</xdr:rowOff>
    </xdr:from>
    <xdr:to>
      <xdr:col>2</xdr:col>
      <xdr:colOff>828675</xdr:colOff>
      <xdr:row>43</xdr:row>
      <xdr:rowOff>1028700</xdr:rowOff>
    </xdr:to>
    <xdr:pic>
      <xdr:nvPicPr>
        <xdr:cNvPr id="76424" name="그림 74">
          <a:extLst>
            <a:ext uri="{FF2B5EF4-FFF2-40B4-BE49-F238E27FC236}">
              <a16:creationId xmlns:a16="http://schemas.microsoft.com/office/drawing/2014/main" id="{EA90FB5F-DBDB-59C5-EFC9-164FF36B3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94" t="24666" r="29240" b="16493"/>
        <a:stretch>
          <a:fillRect/>
        </a:stretch>
      </xdr:blipFill>
      <xdr:spPr bwMode="auto">
        <a:xfrm>
          <a:off x="1857375" y="67675125"/>
          <a:ext cx="4572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133350</xdr:colOff>
      <xdr:row>44</xdr:row>
      <xdr:rowOff>219075</xdr:rowOff>
    </xdr:from>
    <xdr:to>
      <xdr:col>2</xdr:col>
      <xdr:colOff>952500</xdr:colOff>
      <xdr:row>44</xdr:row>
      <xdr:rowOff>914400</xdr:rowOff>
    </xdr:to>
    <xdr:pic>
      <xdr:nvPicPr>
        <xdr:cNvPr id="76425" name="그림 75">
          <a:extLst>
            <a:ext uri="{FF2B5EF4-FFF2-40B4-BE49-F238E27FC236}">
              <a16:creationId xmlns:a16="http://schemas.microsoft.com/office/drawing/2014/main" id="{A32B9E33-6F36-BCBF-C20A-B2C17A069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68894325"/>
          <a:ext cx="8191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133350</xdr:colOff>
      <xdr:row>45</xdr:row>
      <xdr:rowOff>190500</xdr:rowOff>
    </xdr:from>
    <xdr:to>
      <xdr:col>2</xdr:col>
      <xdr:colOff>952500</xdr:colOff>
      <xdr:row>45</xdr:row>
      <xdr:rowOff>885825</xdr:rowOff>
    </xdr:to>
    <xdr:pic>
      <xdr:nvPicPr>
        <xdr:cNvPr id="76426" name="그림 76">
          <a:extLst>
            <a:ext uri="{FF2B5EF4-FFF2-40B4-BE49-F238E27FC236}">
              <a16:creationId xmlns:a16="http://schemas.microsoft.com/office/drawing/2014/main" id="{5199DA3C-6740-FC73-28D7-9B493F49E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69951600"/>
          <a:ext cx="8191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123825</xdr:colOff>
      <xdr:row>46</xdr:row>
      <xdr:rowOff>171450</xdr:rowOff>
    </xdr:from>
    <xdr:to>
      <xdr:col>2</xdr:col>
      <xdr:colOff>952500</xdr:colOff>
      <xdr:row>46</xdr:row>
      <xdr:rowOff>876300</xdr:rowOff>
    </xdr:to>
    <xdr:pic>
      <xdr:nvPicPr>
        <xdr:cNvPr id="76427" name="그림 77">
          <a:extLst>
            <a:ext uri="{FF2B5EF4-FFF2-40B4-BE49-F238E27FC236}">
              <a16:creationId xmlns:a16="http://schemas.microsoft.com/office/drawing/2014/main" id="{D6EFC1C9-940B-AE57-6723-7502680D3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71018400"/>
          <a:ext cx="8286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104775</xdr:colOff>
      <xdr:row>47</xdr:row>
      <xdr:rowOff>171450</xdr:rowOff>
    </xdr:from>
    <xdr:to>
      <xdr:col>2</xdr:col>
      <xdr:colOff>942975</xdr:colOff>
      <xdr:row>47</xdr:row>
      <xdr:rowOff>885825</xdr:rowOff>
    </xdr:to>
    <xdr:pic>
      <xdr:nvPicPr>
        <xdr:cNvPr id="76428" name="그림 78">
          <a:extLst>
            <a:ext uri="{FF2B5EF4-FFF2-40B4-BE49-F238E27FC236}">
              <a16:creationId xmlns:a16="http://schemas.microsoft.com/office/drawing/2014/main" id="{FDDBC5AE-42C9-BC14-10BE-7558682A9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2104250"/>
          <a:ext cx="83820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104775</xdr:colOff>
      <xdr:row>48</xdr:row>
      <xdr:rowOff>171450</xdr:rowOff>
    </xdr:from>
    <xdr:to>
      <xdr:col>2</xdr:col>
      <xdr:colOff>942975</xdr:colOff>
      <xdr:row>48</xdr:row>
      <xdr:rowOff>876300</xdr:rowOff>
    </xdr:to>
    <xdr:pic>
      <xdr:nvPicPr>
        <xdr:cNvPr id="76429" name="그림 79">
          <a:extLst>
            <a:ext uri="{FF2B5EF4-FFF2-40B4-BE49-F238E27FC236}">
              <a16:creationId xmlns:a16="http://schemas.microsoft.com/office/drawing/2014/main" id="{EB9F7B11-03B3-91AA-F7BB-ED3B22ECA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3190100"/>
          <a:ext cx="8382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55</xdr:row>
      <xdr:rowOff>104775</xdr:rowOff>
    </xdr:from>
    <xdr:to>
      <xdr:col>2</xdr:col>
      <xdr:colOff>952500</xdr:colOff>
      <xdr:row>55</xdr:row>
      <xdr:rowOff>1047750</xdr:rowOff>
    </xdr:to>
    <xdr:pic>
      <xdr:nvPicPr>
        <xdr:cNvPr id="76431" name="그림 86">
          <a:extLst>
            <a:ext uri="{FF2B5EF4-FFF2-40B4-BE49-F238E27FC236}">
              <a16:creationId xmlns:a16="http://schemas.microsoft.com/office/drawing/2014/main" id="{595563C0-CFDF-1EA4-2DE5-0131E863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85067775"/>
          <a:ext cx="65722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276225</xdr:colOff>
      <xdr:row>54</xdr:row>
      <xdr:rowOff>57150</xdr:rowOff>
    </xdr:from>
    <xdr:to>
      <xdr:col>2</xdr:col>
      <xdr:colOff>981075</xdr:colOff>
      <xdr:row>54</xdr:row>
      <xdr:rowOff>1076325</xdr:rowOff>
    </xdr:to>
    <xdr:pic>
      <xdr:nvPicPr>
        <xdr:cNvPr id="76432" name="그림 87">
          <a:extLst>
            <a:ext uri="{FF2B5EF4-FFF2-40B4-BE49-F238E27FC236}">
              <a16:creationId xmlns:a16="http://schemas.microsoft.com/office/drawing/2014/main" id="{0F16753F-E296-4037-583C-11735A550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83934300"/>
          <a:ext cx="7048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53</xdr:row>
      <xdr:rowOff>85725</xdr:rowOff>
    </xdr:from>
    <xdr:to>
      <xdr:col>2</xdr:col>
      <xdr:colOff>962025</xdr:colOff>
      <xdr:row>53</xdr:row>
      <xdr:rowOff>1047750</xdr:rowOff>
    </xdr:to>
    <xdr:pic>
      <xdr:nvPicPr>
        <xdr:cNvPr id="76433" name="그림 88">
          <a:extLst>
            <a:ext uri="{FF2B5EF4-FFF2-40B4-BE49-F238E27FC236}">
              <a16:creationId xmlns:a16="http://schemas.microsoft.com/office/drawing/2014/main" id="{212479E1-4F60-0DA0-D7BB-E637B6076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82877025"/>
          <a:ext cx="666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52</xdr:row>
      <xdr:rowOff>104775</xdr:rowOff>
    </xdr:from>
    <xdr:to>
      <xdr:col>2</xdr:col>
      <xdr:colOff>962025</xdr:colOff>
      <xdr:row>52</xdr:row>
      <xdr:rowOff>1057275</xdr:rowOff>
    </xdr:to>
    <xdr:pic>
      <xdr:nvPicPr>
        <xdr:cNvPr id="76434" name="그림 89">
          <a:extLst>
            <a:ext uri="{FF2B5EF4-FFF2-40B4-BE49-F238E27FC236}">
              <a16:creationId xmlns:a16="http://schemas.microsoft.com/office/drawing/2014/main" id="{7594FD83-D948-0D39-DD2E-D44F4C7A7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81810225"/>
          <a:ext cx="6667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257175</xdr:colOff>
      <xdr:row>56</xdr:row>
      <xdr:rowOff>85725</xdr:rowOff>
    </xdr:from>
    <xdr:to>
      <xdr:col>2</xdr:col>
      <xdr:colOff>895350</xdr:colOff>
      <xdr:row>56</xdr:row>
      <xdr:rowOff>1028700</xdr:rowOff>
    </xdr:to>
    <xdr:pic>
      <xdr:nvPicPr>
        <xdr:cNvPr id="76435" name="그림 90">
          <a:extLst>
            <a:ext uri="{FF2B5EF4-FFF2-40B4-BE49-F238E27FC236}">
              <a16:creationId xmlns:a16="http://schemas.microsoft.com/office/drawing/2014/main" id="{4903E847-C05A-9E67-34BB-818E74D56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86134575"/>
          <a:ext cx="6381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64</xdr:row>
      <xdr:rowOff>57150</xdr:rowOff>
    </xdr:from>
    <xdr:to>
      <xdr:col>2</xdr:col>
      <xdr:colOff>781050</xdr:colOff>
      <xdr:row>64</xdr:row>
      <xdr:rowOff>1009650</xdr:rowOff>
    </xdr:to>
    <xdr:pic>
      <xdr:nvPicPr>
        <xdr:cNvPr id="76436" name="그림 92">
          <a:extLst>
            <a:ext uri="{FF2B5EF4-FFF2-40B4-BE49-F238E27FC236}">
              <a16:creationId xmlns:a16="http://schemas.microsoft.com/office/drawing/2014/main" id="{32BF9C7D-68D1-DBDA-3CEA-DF8954098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87191850"/>
          <a:ext cx="3524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65</xdr:row>
      <xdr:rowOff>28575</xdr:rowOff>
    </xdr:from>
    <xdr:to>
      <xdr:col>2</xdr:col>
      <xdr:colOff>800100</xdr:colOff>
      <xdr:row>65</xdr:row>
      <xdr:rowOff>1066800</xdr:rowOff>
    </xdr:to>
    <xdr:pic>
      <xdr:nvPicPr>
        <xdr:cNvPr id="76437" name="그림 93">
          <a:extLst>
            <a:ext uri="{FF2B5EF4-FFF2-40B4-BE49-F238E27FC236}">
              <a16:creationId xmlns:a16="http://schemas.microsoft.com/office/drawing/2014/main" id="{FFC841F7-D85A-F415-A665-245BC5B1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88249125"/>
          <a:ext cx="3810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66</xdr:row>
      <xdr:rowOff>28575</xdr:rowOff>
    </xdr:from>
    <xdr:to>
      <xdr:col>2</xdr:col>
      <xdr:colOff>800100</xdr:colOff>
      <xdr:row>66</xdr:row>
      <xdr:rowOff>1066800</xdr:rowOff>
    </xdr:to>
    <xdr:pic>
      <xdr:nvPicPr>
        <xdr:cNvPr id="76438" name="그림 94">
          <a:extLst>
            <a:ext uri="{FF2B5EF4-FFF2-40B4-BE49-F238E27FC236}">
              <a16:creationId xmlns:a16="http://schemas.microsoft.com/office/drawing/2014/main" id="{33889C61-EE49-BDA0-BB6D-37DFF9F82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89334975"/>
          <a:ext cx="3810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67</xdr:row>
      <xdr:rowOff>28575</xdr:rowOff>
    </xdr:from>
    <xdr:to>
      <xdr:col>2</xdr:col>
      <xdr:colOff>809625</xdr:colOff>
      <xdr:row>67</xdr:row>
      <xdr:rowOff>1066800</xdr:rowOff>
    </xdr:to>
    <xdr:pic>
      <xdr:nvPicPr>
        <xdr:cNvPr id="76439" name="그림 95">
          <a:extLst>
            <a:ext uri="{FF2B5EF4-FFF2-40B4-BE49-F238E27FC236}">
              <a16:creationId xmlns:a16="http://schemas.microsoft.com/office/drawing/2014/main" id="{76EF478D-0933-7B5D-3C3E-0DCAE8BAE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90420825"/>
          <a:ext cx="3810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68</xdr:row>
      <xdr:rowOff>28575</xdr:rowOff>
    </xdr:from>
    <xdr:to>
      <xdr:col>2</xdr:col>
      <xdr:colOff>809625</xdr:colOff>
      <xdr:row>68</xdr:row>
      <xdr:rowOff>1057275</xdr:rowOff>
    </xdr:to>
    <xdr:pic>
      <xdr:nvPicPr>
        <xdr:cNvPr id="76440" name="그림 96">
          <a:extLst>
            <a:ext uri="{FF2B5EF4-FFF2-40B4-BE49-F238E27FC236}">
              <a16:creationId xmlns:a16="http://schemas.microsoft.com/office/drawing/2014/main" id="{87745612-73F7-D897-83DA-201A121D9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91506675"/>
          <a:ext cx="38100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514350</xdr:colOff>
      <xdr:row>72</xdr:row>
      <xdr:rowOff>104775</xdr:rowOff>
    </xdr:from>
    <xdr:to>
      <xdr:col>2</xdr:col>
      <xdr:colOff>752475</xdr:colOff>
      <xdr:row>72</xdr:row>
      <xdr:rowOff>981075</xdr:rowOff>
    </xdr:to>
    <xdr:pic>
      <xdr:nvPicPr>
        <xdr:cNvPr id="76441" name="그림 97">
          <a:extLst>
            <a:ext uri="{FF2B5EF4-FFF2-40B4-BE49-F238E27FC236}">
              <a16:creationId xmlns:a16="http://schemas.microsoft.com/office/drawing/2014/main" id="{D174D4BC-3717-F146-CB5E-FB5C2E207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97012125"/>
          <a:ext cx="2381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523875</xdr:colOff>
      <xdr:row>71</xdr:row>
      <xdr:rowOff>104775</xdr:rowOff>
    </xdr:from>
    <xdr:to>
      <xdr:col>2</xdr:col>
      <xdr:colOff>752475</xdr:colOff>
      <xdr:row>71</xdr:row>
      <xdr:rowOff>981075</xdr:rowOff>
    </xdr:to>
    <xdr:pic>
      <xdr:nvPicPr>
        <xdr:cNvPr id="76442" name="그림 98">
          <a:extLst>
            <a:ext uri="{FF2B5EF4-FFF2-40B4-BE49-F238E27FC236}">
              <a16:creationId xmlns:a16="http://schemas.microsoft.com/office/drawing/2014/main" id="{57C5B81D-844D-ABE4-68EB-62EAE7029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94840425"/>
          <a:ext cx="2286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504825</xdr:colOff>
      <xdr:row>70</xdr:row>
      <xdr:rowOff>76200</xdr:rowOff>
    </xdr:from>
    <xdr:to>
      <xdr:col>2</xdr:col>
      <xdr:colOff>733425</xdr:colOff>
      <xdr:row>70</xdr:row>
      <xdr:rowOff>952500</xdr:rowOff>
    </xdr:to>
    <xdr:pic>
      <xdr:nvPicPr>
        <xdr:cNvPr id="76444" name="그림 100">
          <a:extLst>
            <a:ext uri="{FF2B5EF4-FFF2-40B4-BE49-F238E27FC236}">
              <a16:creationId xmlns:a16="http://schemas.microsoft.com/office/drawing/2014/main" id="{7610BBDB-4B7D-6093-9114-97A30933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93726000"/>
          <a:ext cx="2286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69</xdr:row>
      <xdr:rowOff>95250</xdr:rowOff>
    </xdr:from>
    <xdr:to>
      <xdr:col>2</xdr:col>
      <xdr:colOff>723900</xdr:colOff>
      <xdr:row>69</xdr:row>
      <xdr:rowOff>962025</xdr:rowOff>
    </xdr:to>
    <xdr:pic>
      <xdr:nvPicPr>
        <xdr:cNvPr id="76445" name="그림 101">
          <a:extLst>
            <a:ext uri="{FF2B5EF4-FFF2-40B4-BE49-F238E27FC236}">
              <a16:creationId xmlns:a16="http://schemas.microsoft.com/office/drawing/2014/main" id="{7DC513D1-AC5C-C2D0-F75B-B20B1C6B9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2659200"/>
          <a:ext cx="2381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77</xdr:row>
      <xdr:rowOff>85725</xdr:rowOff>
    </xdr:from>
    <xdr:to>
      <xdr:col>2</xdr:col>
      <xdr:colOff>847725</xdr:colOff>
      <xdr:row>77</xdr:row>
      <xdr:rowOff>981075</xdr:rowOff>
    </xdr:to>
    <xdr:pic>
      <xdr:nvPicPr>
        <xdr:cNvPr id="76446" name="그림 102">
          <a:extLst>
            <a:ext uri="{FF2B5EF4-FFF2-40B4-BE49-F238E27FC236}">
              <a16:creationId xmlns:a16="http://schemas.microsoft.com/office/drawing/2014/main" id="{ECF60BF6-9EA3-1D67-528D-DB3E00114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104594025"/>
          <a:ext cx="3619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457200</xdr:colOff>
      <xdr:row>75</xdr:row>
      <xdr:rowOff>85725</xdr:rowOff>
    </xdr:from>
    <xdr:to>
      <xdr:col>2</xdr:col>
      <xdr:colOff>847725</xdr:colOff>
      <xdr:row>75</xdr:row>
      <xdr:rowOff>1057275</xdr:rowOff>
    </xdr:to>
    <xdr:pic>
      <xdr:nvPicPr>
        <xdr:cNvPr id="76447" name="그림 103">
          <a:extLst>
            <a:ext uri="{FF2B5EF4-FFF2-40B4-BE49-F238E27FC236}">
              <a16:creationId xmlns:a16="http://schemas.microsoft.com/office/drawing/2014/main" id="{1CC67767-7DB1-47E3-6602-9CAF166E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101336475"/>
          <a:ext cx="3905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78</xdr:row>
      <xdr:rowOff>66675</xdr:rowOff>
    </xdr:from>
    <xdr:to>
      <xdr:col>2</xdr:col>
      <xdr:colOff>847725</xdr:colOff>
      <xdr:row>78</xdr:row>
      <xdr:rowOff>1009650</xdr:rowOff>
    </xdr:to>
    <xdr:pic>
      <xdr:nvPicPr>
        <xdr:cNvPr id="76448" name="그림 104">
          <a:extLst>
            <a:ext uri="{FF2B5EF4-FFF2-40B4-BE49-F238E27FC236}">
              <a16:creationId xmlns:a16="http://schemas.microsoft.com/office/drawing/2014/main" id="{1560732A-1F21-5786-E1BF-8865569F5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05660825"/>
          <a:ext cx="3810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476250</xdr:colOff>
      <xdr:row>76</xdr:row>
      <xdr:rowOff>57150</xdr:rowOff>
    </xdr:from>
    <xdr:to>
      <xdr:col>2</xdr:col>
      <xdr:colOff>866775</xdr:colOff>
      <xdr:row>76</xdr:row>
      <xdr:rowOff>1028700</xdr:rowOff>
    </xdr:to>
    <xdr:pic>
      <xdr:nvPicPr>
        <xdr:cNvPr id="76449" name="그림 105">
          <a:extLst>
            <a:ext uri="{FF2B5EF4-FFF2-40B4-BE49-F238E27FC236}">
              <a16:creationId xmlns:a16="http://schemas.microsoft.com/office/drawing/2014/main" id="{966D3B65-7591-E9D7-2F49-BBC7A2EFB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103479600"/>
          <a:ext cx="3905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31</xdr:row>
      <xdr:rowOff>123825</xdr:rowOff>
    </xdr:from>
    <xdr:to>
      <xdr:col>2</xdr:col>
      <xdr:colOff>762000</xdr:colOff>
      <xdr:row>31</xdr:row>
      <xdr:rowOff>1028700</xdr:rowOff>
    </xdr:to>
    <xdr:pic>
      <xdr:nvPicPr>
        <xdr:cNvPr id="76451" name="그림 107">
          <a:extLst>
            <a:ext uri="{FF2B5EF4-FFF2-40B4-BE49-F238E27FC236}">
              <a16:creationId xmlns:a16="http://schemas.microsoft.com/office/drawing/2014/main" id="{F1F0FCC0-A14D-4F60-3D1A-9586797A2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75" t="11629" r="24928" b="12926"/>
        <a:stretch>
          <a:fillRect/>
        </a:stretch>
      </xdr:blipFill>
      <xdr:spPr bwMode="auto">
        <a:xfrm>
          <a:off x="1924050" y="41652825"/>
          <a:ext cx="32385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51</xdr:row>
      <xdr:rowOff>104775</xdr:rowOff>
    </xdr:from>
    <xdr:to>
      <xdr:col>2</xdr:col>
      <xdr:colOff>876300</xdr:colOff>
      <xdr:row>51</xdr:row>
      <xdr:rowOff>1057275</xdr:rowOff>
    </xdr:to>
    <xdr:pic>
      <xdr:nvPicPr>
        <xdr:cNvPr id="76456" name="그림 112">
          <a:extLst>
            <a:ext uri="{FF2B5EF4-FFF2-40B4-BE49-F238E27FC236}">
              <a16:creationId xmlns:a16="http://schemas.microsoft.com/office/drawing/2014/main" id="{407548A2-E582-EFA8-4F8C-4E15A3373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80724375"/>
          <a:ext cx="4572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79</xdr:row>
      <xdr:rowOff>95250</xdr:rowOff>
    </xdr:from>
    <xdr:to>
      <xdr:col>2</xdr:col>
      <xdr:colOff>790575</xdr:colOff>
      <xdr:row>79</xdr:row>
      <xdr:rowOff>1076325</xdr:rowOff>
    </xdr:to>
    <xdr:pic>
      <xdr:nvPicPr>
        <xdr:cNvPr id="76457" name="Picture 6">
          <a:extLst>
            <a:ext uri="{FF2B5EF4-FFF2-40B4-BE49-F238E27FC236}">
              <a16:creationId xmlns:a16="http://schemas.microsoft.com/office/drawing/2014/main" id="{BF04857D-0B94-03B9-1D0B-C246C1DE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106775250"/>
          <a:ext cx="30480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80</xdr:row>
      <xdr:rowOff>66675</xdr:rowOff>
    </xdr:from>
    <xdr:to>
      <xdr:col>2</xdr:col>
      <xdr:colOff>800100</xdr:colOff>
      <xdr:row>80</xdr:row>
      <xdr:rowOff>981075</xdr:rowOff>
    </xdr:to>
    <xdr:pic>
      <xdr:nvPicPr>
        <xdr:cNvPr id="76458" name="Picture 7">
          <a:extLst>
            <a:ext uri="{FF2B5EF4-FFF2-40B4-BE49-F238E27FC236}">
              <a16:creationId xmlns:a16="http://schemas.microsoft.com/office/drawing/2014/main" id="{9E282D64-A9CD-4E19-B97D-4132A00FE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07832525"/>
          <a:ext cx="333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81</xdr:row>
      <xdr:rowOff>171450</xdr:rowOff>
    </xdr:from>
    <xdr:to>
      <xdr:col>2</xdr:col>
      <xdr:colOff>1076325</xdr:colOff>
      <xdr:row>81</xdr:row>
      <xdr:rowOff>990600</xdr:rowOff>
    </xdr:to>
    <xdr:pic>
      <xdr:nvPicPr>
        <xdr:cNvPr id="76459" name="Picture 8">
          <a:extLst>
            <a:ext uri="{FF2B5EF4-FFF2-40B4-BE49-F238E27FC236}">
              <a16:creationId xmlns:a16="http://schemas.microsoft.com/office/drawing/2014/main" id="{4ECD3449-CADB-1CBF-0B6B-989E0335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1150" y="109023150"/>
          <a:ext cx="981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86</xdr:row>
      <xdr:rowOff>104775</xdr:rowOff>
    </xdr:from>
    <xdr:to>
      <xdr:col>2</xdr:col>
      <xdr:colOff>657225</xdr:colOff>
      <xdr:row>86</xdr:row>
      <xdr:rowOff>990600</xdr:rowOff>
    </xdr:to>
    <xdr:pic>
      <xdr:nvPicPr>
        <xdr:cNvPr id="76460" name="그림 120">
          <a:extLst>
            <a:ext uri="{FF2B5EF4-FFF2-40B4-BE49-F238E27FC236}">
              <a16:creationId xmlns:a16="http://schemas.microsoft.com/office/drawing/2014/main" id="{696C83AF-F4A5-3DF9-65E7-4E39B5FD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113299875"/>
          <a:ext cx="26670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84</xdr:row>
      <xdr:rowOff>66675</xdr:rowOff>
    </xdr:from>
    <xdr:to>
      <xdr:col>2</xdr:col>
      <xdr:colOff>666750</xdr:colOff>
      <xdr:row>84</xdr:row>
      <xdr:rowOff>1000125</xdr:rowOff>
    </xdr:to>
    <xdr:pic>
      <xdr:nvPicPr>
        <xdr:cNvPr id="76461" name="그림 121">
          <a:extLst>
            <a:ext uri="{FF2B5EF4-FFF2-40B4-BE49-F238E27FC236}">
              <a16:creationId xmlns:a16="http://schemas.microsoft.com/office/drawing/2014/main" id="{4D1C8A98-6936-F309-6884-C40F69C6C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11090075"/>
          <a:ext cx="2857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361950</xdr:colOff>
      <xdr:row>83</xdr:row>
      <xdr:rowOff>47625</xdr:rowOff>
    </xdr:from>
    <xdr:to>
      <xdr:col>2</xdr:col>
      <xdr:colOff>676275</xdr:colOff>
      <xdr:row>83</xdr:row>
      <xdr:rowOff>1066800</xdr:rowOff>
    </xdr:to>
    <xdr:pic>
      <xdr:nvPicPr>
        <xdr:cNvPr id="76462" name="그림 122">
          <a:extLst>
            <a:ext uri="{FF2B5EF4-FFF2-40B4-BE49-F238E27FC236}">
              <a16:creationId xmlns:a16="http://schemas.microsoft.com/office/drawing/2014/main" id="{DC97DD25-5503-45A2-FF8C-DD6EB8A0D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109985175"/>
          <a:ext cx="31432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87</xdr:row>
      <xdr:rowOff>66675</xdr:rowOff>
    </xdr:from>
    <xdr:to>
      <xdr:col>2</xdr:col>
      <xdr:colOff>676275</xdr:colOff>
      <xdr:row>87</xdr:row>
      <xdr:rowOff>1038225</xdr:rowOff>
    </xdr:to>
    <xdr:pic>
      <xdr:nvPicPr>
        <xdr:cNvPr id="76463" name="그림 123">
          <a:extLst>
            <a:ext uri="{FF2B5EF4-FFF2-40B4-BE49-F238E27FC236}">
              <a16:creationId xmlns:a16="http://schemas.microsoft.com/office/drawing/2014/main" id="{53E2F8F2-E927-338A-94DD-FBAC617C5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114347625"/>
          <a:ext cx="3048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85</xdr:row>
      <xdr:rowOff>47625</xdr:rowOff>
    </xdr:from>
    <xdr:to>
      <xdr:col>2</xdr:col>
      <xdr:colOff>676275</xdr:colOff>
      <xdr:row>85</xdr:row>
      <xdr:rowOff>1019175</xdr:rowOff>
    </xdr:to>
    <xdr:pic>
      <xdr:nvPicPr>
        <xdr:cNvPr id="76464" name="그림 124">
          <a:extLst>
            <a:ext uri="{FF2B5EF4-FFF2-40B4-BE49-F238E27FC236}">
              <a16:creationId xmlns:a16="http://schemas.microsoft.com/office/drawing/2014/main" id="{55E84F29-2ADB-CF17-304C-C7BD2D0D6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112156875"/>
          <a:ext cx="3048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73</xdr:row>
      <xdr:rowOff>95250</xdr:rowOff>
    </xdr:from>
    <xdr:to>
      <xdr:col>2</xdr:col>
      <xdr:colOff>1009650</xdr:colOff>
      <xdr:row>73</xdr:row>
      <xdr:rowOff>1047750</xdr:rowOff>
    </xdr:to>
    <xdr:pic>
      <xdr:nvPicPr>
        <xdr:cNvPr id="76465" name="그림 125">
          <a:extLst>
            <a:ext uri="{FF2B5EF4-FFF2-40B4-BE49-F238E27FC236}">
              <a16:creationId xmlns:a16="http://schemas.microsoft.com/office/drawing/2014/main" id="{EA554164-DF1B-3098-3069-830D6F0EA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174300"/>
          <a:ext cx="6286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409575</xdr:colOff>
      <xdr:row>74</xdr:row>
      <xdr:rowOff>123825</xdr:rowOff>
    </xdr:from>
    <xdr:to>
      <xdr:col>2</xdr:col>
      <xdr:colOff>981075</xdr:colOff>
      <xdr:row>74</xdr:row>
      <xdr:rowOff>990600</xdr:rowOff>
    </xdr:to>
    <xdr:pic>
      <xdr:nvPicPr>
        <xdr:cNvPr id="76466" name="그림 126">
          <a:extLst>
            <a:ext uri="{FF2B5EF4-FFF2-40B4-BE49-F238E27FC236}">
              <a16:creationId xmlns:a16="http://schemas.microsoft.com/office/drawing/2014/main" id="{CDB84158-CA7D-AA42-EA64-E4CEA07A3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100288725"/>
          <a:ext cx="5715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88</xdr:row>
      <xdr:rowOff>85725</xdr:rowOff>
    </xdr:from>
    <xdr:to>
      <xdr:col>2</xdr:col>
      <xdr:colOff>723900</xdr:colOff>
      <xdr:row>88</xdr:row>
      <xdr:rowOff>1038225</xdr:rowOff>
    </xdr:to>
    <xdr:pic>
      <xdr:nvPicPr>
        <xdr:cNvPr id="76468" name="그림 128">
          <a:extLst>
            <a:ext uri="{FF2B5EF4-FFF2-40B4-BE49-F238E27FC236}">
              <a16:creationId xmlns:a16="http://schemas.microsoft.com/office/drawing/2014/main" id="{A3D2ED60-BD91-4409-A51E-BB290B86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20881775"/>
          <a:ext cx="2952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89</xdr:row>
      <xdr:rowOff>66675</xdr:rowOff>
    </xdr:from>
    <xdr:to>
      <xdr:col>2</xdr:col>
      <xdr:colOff>847725</xdr:colOff>
      <xdr:row>89</xdr:row>
      <xdr:rowOff>1038225</xdr:rowOff>
    </xdr:to>
    <xdr:pic>
      <xdr:nvPicPr>
        <xdr:cNvPr id="76473" name="그림 133">
          <a:extLst>
            <a:ext uri="{FF2B5EF4-FFF2-40B4-BE49-F238E27FC236}">
              <a16:creationId xmlns:a16="http://schemas.microsoft.com/office/drawing/2014/main" id="{17E66186-5DA4-2740-21EE-D9F0996A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6291975"/>
          <a:ext cx="5143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314325</xdr:colOff>
      <xdr:row>90</xdr:row>
      <xdr:rowOff>38100</xdr:rowOff>
    </xdr:from>
    <xdr:to>
      <xdr:col>2</xdr:col>
      <xdr:colOff>866775</xdr:colOff>
      <xdr:row>90</xdr:row>
      <xdr:rowOff>1057275</xdr:rowOff>
    </xdr:to>
    <xdr:pic>
      <xdr:nvPicPr>
        <xdr:cNvPr id="76474" name="그림 134">
          <a:extLst>
            <a:ext uri="{FF2B5EF4-FFF2-40B4-BE49-F238E27FC236}">
              <a16:creationId xmlns:a16="http://schemas.microsoft.com/office/drawing/2014/main" id="{703A672B-027D-24DE-5912-3F83ED28A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127349250"/>
          <a:ext cx="5524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314325</xdr:colOff>
      <xdr:row>91</xdr:row>
      <xdr:rowOff>38100</xdr:rowOff>
    </xdr:from>
    <xdr:to>
      <xdr:col>2</xdr:col>
      <xdr:colOff>847725</xdr:colOff>
      <xdr:row>91</xdr:row>
      <xdr:rowOff>1047750</xdr:rowOff>
    </xdr:to>
    <xdr:pic>
      <xdr:nvPicPr>
        <xdr:cNvPr id="76475" name="그림 135">
          <a:extLst>
            <a:ext uri="{FF2B5EF4-FFF2-40B4-BE49-F238E27FC236}">
              <a16:creationId xmlns:a16="http://schemas.microsoft.com/office/drawing/2014/main" id="{D739C901-1E7D-B731-EB8A-4324DEBA1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128435100"/>
          <a:ext cx="533400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428625</xdr:colOff>
      <xdr:row>92</xdr:row>
      <xdr:rowOff>85725</xdr:rowOff>
    </xdr:from>
    <xdr:to>
      <xdr:col>2</xdr:col>
      <xdr:colOff>676275</xdr:colOff>
      <xdr:row>92</xdr:row>
      <xdr:rowOff>1019175</xdr:rowOff>
    </xdr:to>
    <xdr:pic>
      <xdr:nvPicPr>
        <xdr:cNvPr id="76476" name="그림 136">
          <a:extLst>
            <a:ext uri="{FF2B5EF4-FFF2-40B4-BE49-F238E27FC236}">
              <a16:creationId xmlns:a16="http://schemas.microsoft.com/office/drawing/2014/main" id="{4F9A333F-F1DC-3436-D310-6CA28276A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29568575"/>
          <a:ext cx="2476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93</xdr:row>
      <xdr:rowOff>209550</xdr:rowOff>
    </xdr:from>
    <xdr:to>
      <xdr:col>2</xdr:col>
      <xdr:colOff>666750</xdr:colOff>
      <xdr:row>93</xdr:row>
      <xdr:rowOff>1000125</xdr:rowOff>
    </xdr:to>
    <xdr:pic>
      <xdr:nvPicPr>
        <xdr:cNvPr id="76477" name="그림 137">
          <a:extLst>
            <a:ext uri="{FF2B5EF4-FFF2-40B4-BE49-F238E27FC236}">
              <a16:creationId xmlns:a16="http://schemas.microsoft.com/office/drawing/2014/main" id="{BC9EC55A-04CE-8244-CF7D-09E2BC074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30778250"/>
          <a:ext cx="2476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209550</xdr:colOff>
      <xdr:row>94</xdr:row>
      <xdr:rowOff>276225</xdr:rowOff>
    </xdr:from>
    <xdr:to>
      <xdr:col>2</xdr:col>
      <xdr:colOff>971550</xdr:colOff>
      <xdr:row>94</xdr:row>
      <xdr:rowOff>904875</xdr:rowOff>
    </xdr:to>
    <xdr:pic>
      <xdr:nvPicPr>
        <xdr:cNvPr id="76478" name="그림 138">
          <a:extLst>
            <a:ext uri="{FF2B5EF4-FFF2-40B4-BE49-F238E27FC236}">
              <a16:creationId xmlns:a16="http://schemas.microsoft.com/office/drawing/2014/main" id="{C228B08D-A942-52DF-F187-52B17983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31930775"/>
          <a:ext cx="7620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95</xdr:row>
      <xdr:rowOff>47625</xdr:rowOff>
    </xdr:from>
    <xdr:to>
      <xdr:col>2</xdr:col>
      <xdr:colOff>781050</xdr:colOff>
      <xdr:row>95</xdr:row>
      <xdr:rowOff>1009650</xdr:rowOff>
    </xdr:to>
    <xdr:pic>
      <xdr:nvPicPr>
        <xdr:cNvPr id="76489" name="그림 149">
          <a:extLst>
            <a:ext uri="{FF2B5EF4-FFF2-40B4-BE49-F238E27FC236}">
              <a16:creationId xmlns:a16="http://schemas.microsoft.com/office/drawing/2014/main" id="{A25384E6-AA52-CEDC-FC91-43235580D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43751300"/>
          <a:ext cx="4000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96</xdr:row>
      <xdr:rowOff>66675</xdr:rowOff>
    </xdr:from>
    <xdr:to>
      <xdr:col>2</xdr:col>
      <xdr:colOff>781050</xdr:colOff>
      <xdr:row>96</xdr:row>
      <xdr:rowOff>1038225</xdr:rowOff>
    </xdr:to>
    <xdr:pic>
      <xdr:nvPicPr>
        <xdr:cNvPr id="76490" name="그림 150">
          <a:extLst>
            <a:ext uri="{FF2B5EF4-FFF2-40B4-BE49-F238E27FC236}">
              <a16:creationId xmlns:a16="http://schemas.microsoft.com/office/drawing/2014/main" id="{A575427D-6FFF-0E65-F02A-70EC6DA9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44865725"/>
          <a:ext cx="4000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97</xdr:row>
      <xdr:rowOff>104775</xdr:rowOff>
    </xdr:from>
    <xdr:to>
      <xdr:col>2</xdr:col>
      <xdr:colOff>781050</xdr:colOff>
      <xdr:row>97</xdr:row>
      <xdr:rowOff>1076325</xdr:rowOff>
    </xdr:to>
    <xdr:pic>
      <xdr:nvPicPr>
        <xdr:cNvPr id="76491" name="그림 151">
          <a:extLst>
            <a:ext uri="{FF2B5EF4-FFF2-40B4-BE49-F238E27FC236}">
              <a16:creationId xmlns:a16="http://schemas.microsoft.com/office/drawing/2014/main" id="{7BC75E3E-6C5C-D19F-BCF2-E35DCEE2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45999200"/>
          <a:ext cx="4000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98</xdr:row>
      <xdr:rowOff>66675</xdr:rowOff>
    </xdr:from>
    <xdr:to>
      <xdr:col>2</xdr:col>
      <xdr:colOff>771525</xdr:colOff>
      <xdr:row>98</xdr:row>
      <xdr:rowOff>1028700</xdr:rowOff>
    </xdr:to>
    <xdr:pic>
      <xdr:nvPicPr>
        <xdr:cNvPr id="76492" name="그림 152">
          <a:extLst>
            <a:ext uri="{FF2B5EF4-FFF2-40B4-BE49-F238E27FC236}">
              <a16:creationId xmlns:a16="http://schemas.microsoft.com/office/drawing/2014/main" id="{1862BAE0-EC46-BD19-2FD8-AF4A953E6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147056475"/>
          <a:ext cx="3810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102</xdr:row>
      <xdr:rowOff>66675</xdr:rowOff>
    </xdr:from>
    <xdr:to>
      <xdr:col>2</xdr:col>
      <xdr:colOff>828675</xdr:colOff>
      <xdr:row>102</xdr:row>
      <xdr:rowOff>1066800</xdr:rowOff>
    </xdr:to>
    <xdr:pic>
      <xdr:nvPicPr>
        <xdr:cNvPr id="76500" name="그림 160">
          <a:extLst>
            <a:ext uri="{FF2B5EF4-FFF2-40B4-BE49-F238E27FC236}">
              <a16:creationId xmlns:a16="http://schemas.microsoft.com/office/drawing/2014/main" id="{797B6785-BB1B-E342-C1CB-A3D5A0071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56914850"/>
          <a:ext cx="4095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103</xdr:row>
      <xdr:rowOff>66675</xdr:rowOff>
    </xdr:from>
    <xdr:to>
      <xdr:col>2</xdr:col>
      <xdr:colOff>828675</xdr:colOff>
      <xdr:row>103</xdr:row>
      <xdr:rowOff>1038225</xdr:rowOff>
    </xdr:to>
    <xdr:pic>
      <xdr:nvPicPr>
        <xdr:cNvPr id="76501" name="그림 161">
          <a:extLst>
            <a:ext uri="{FF2B5EF4-FFF2-40B4-BE49-F238E27FC236}">
              <a16:creationId xmlns:a16="http://schemas.microsoft.com/office/drawing/2014/main" id="{02BCFBF0-B429-C943-1116-128AE17C4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58010225"/>
          <a:ext cx="4000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171450</xdr:colOff>
      <xdr:row>105</xdr:row>
      <xdr:rowOff>276225</xdr:rowOff>
    </xdr:from>
    <xdr:to>
      <xdr:col>2</xdr:col>
      <xdr:colOff>971550</xdr:colOff>
      <xdr:row>105</xdr:row>
      <xdr:rowOff>866775</xdr:rowOff>
    </xdr:to>
    <xdr:pic>
      <xdr:nvPicPr>
        <xdr:cNvPr id="76502" name="그림 162">
          <a:extLst>
            <a:ext uri="{FF2B5EF4-FFF2-40B4-BE49-F238E27FC236}">
              <a16:creationId xmlns:a16="http://schemas.microsoft.com/office/drawing/2014/main" id="{35DA2EB3-5E24-2C39-F1A9-C00883F2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160410525"/>
          <a:ext cx="8001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523875</xdr:colOff>
      <xdr:row>104</xdr:row>
      <xdr:rowOff>104775</xdr:rowOff>
    </xdr:from>
    <xdr:to>
      <xdr:col>2</xdr:col>
      <xdr:colOff>742950</xdr:colOff>
      <xdr:row>104</xdr:row>
      <xdr:rowOff>1000125</xdr:rowOff>
    </xdr:to>
    <xdr:pic>
      <xdr:nvPicPr>
        <xdr:cNvPr id="76503" name="그림 163">
          <a:extLst>
            <a:ext uri="{FF2B5EF4-FFF2-40B4-BE49-F238E27FC236}">
              <a16:creationId xmlns:a16="http://schemas.microsoft.com/office/drawing/2014/main" id="{B929863F-7B56-9671-625B-F4025E65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159143700"/>
          <a:ext cx="219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119</xdr:row>
      <xdr:rowOff>66675</xdr:rowOff>
    </xdr:from>
    <xdr:to>
      <xdr:col>2</xdr:col>
      <xdr:colOff>790575</xdr:colOff>
      <xdr:row>119</xdr:row>
      <xdr:rowOff>1009650</xdr:rowOff>
    </xdr:to>
    <xdr:pic>
      <xdr:nvPicPr>
        <xdr:cNvPr id="76508" name="그림 182">
          <a:extLst>
            <a:ext uri="{FF2B5EF4-FFF2-40B4-BE49-F238E27FC236}">
              <a16:creationId xmlns:a16="http://schemas.microsoft.com/office/drawing/2014/main" id="{B32FCBCF-75BB-E098-536F-36BF0D99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505" t="5524" r="29799" b="9698"/>
        <a:stretch>
          <a:fillRect/>
        </a:stretch>
      </xdr:blipFill>
      <xdr:spPr bwMode="auto">
        <a:xfrm>
          <a:off x="1885950" y="190871475"/>
          <a:ext cx="39052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10</xdr:row>
      <xdr:rowOff>104775</xdr:rowOff>
    </xdr:from>
    <xdr:to>
      <xdr:col>2</xdr:col>
      <xdr:colOff>819150</xdr:colOff>
      <xdr:row>10</xdr:row>
      <xdr:rowOff>1028700</xdr:rowOff>
    </xdr:to>
    <xdr:pic>
      <xdr:nvPicPr>
        <xdr:cNvPr id="76509" name="그림 187">
          <a:extLst>
            <a:ext uri="{FF2B5EF4-FFF2-40B4-BE49-F238E27FC236}">
              <a16:creationId xmlns:a16="http://schemas.microsoft.com/office/drawing/2014/main" id="{7D5964FA-BA9E-FFE1-C149-AAD3D7815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3401675"/>
          <a:ext cx="40005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11</xdr:row>
      <xdr:rowOff>47625</xdr:rowOff>
    </xdr:from>
    <xdr:to>
      <xdr:col>2</xdr:col>
      <xdr:colOff>838200</xdr:colOff>
      <xdr:row>11</xdr:row>
      <xdr:rowOff>1066800</xdr:rowOff>
    </xdr:to>
    <xdr:pic>
      <xdr:nvPicPr>
        <xdr:cNvPr id="76510" name="그림 188">
          <a:extLst>
            <a:ext uri="{FF2B5EF4-FFF2-40B4-BE49-F238E27FC236}">
              <a16:creationId xmlns:a16="http://schemas.microsoft.com/office/drawing/2014/main" id="{E4AFBB23-CE0A-EA77-D100-2C2FBF003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4430375"/>
          <a:ext cx="4381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12</xdr:row>
      <xdr:rowOff>152400</xdr:rowOff>
    </xdr:from>
    <xdr:to>
      <xdr:col>2</xdr:col>
      <xdr:colOff>809625</xdr:colOff>
      <xdr:row>12</xdr:row>
      <xdr:rowOff>1028700</xdr:rowOff>
    </xdr:to>
    <xdr:pic>
      <xdr:nvPicPr>
        <xdr:cNvPr id="76511" name="그림 189">
          <a:extLst>
            <a:ext uri="{FF2B5EF4-FFF2-40B4-BE49-F238E27FC236}">
              <a16:creationId xmlns:a16="http://schemas.microsoft.com/office/drawing/2014/main" id="{95A7373B-E891-9FE6-8BE1-0BD865DB9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5621000"/>
          <a:ext cx="3810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13</xdr:row>
      <xdr:rowOff>152400</xdr:rowOff>
    </xdr:from>
    <xdr:to>
      <xdr:col>2</xdr:col>
      <xdr:colOff>800100</xdr:colOff>
      <xdr:row>13</xdr:row>
      <xdr:rowOff>1000125</xdr:rowOff>
    </xdr:to>
    <xdr:pic>
      <xdr:nvPicPr>
        <xdr:cNvPr id="76512" name="그림 190">
          <a:extLst>
            <a:ext uri="{FF2B5EF4-FFF2-40B4-BE49-F238E27FC236}">
              <a16:creationId xmlns:a16="http://schemas.microsoft.com/office/drawing/2014/main" id="{2DD94994-4929-84B6-CAC1-3D918A72F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16706850"/>
          <a:ext cx="3619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14</xdr:row>
      <xdr:rowOff>123825</xdr:rowOff>
    </xdr:from>
    <xdr:to>
      <xdr:col>2</xdr:col>
      <xdr:colOff>800100</xdr:colOff>
      <xdr:row>14</xdr:row>
      <xdr:rowOff>962025</xdr:rowOff>
    </xdr:to>
    <xdr:pic>
      <xdr:nvPicPr>
        <xdr:cNvPr id="76515" name="그림 193">
          <a:extLst>
            <a:ext uri="{FF2B5EF4-FFF2-40B4-BE49-F238E27FC236}">
              <a16:creationId xmlns:a16="http://schemas.microsoft.com/office/drawing/2014/main" id="{5445F885-1DD3-F587-3995-AA9B4DF9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19935825"/>
          <a:ext cx="3619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247650</xdr:colOff>
      <xdr:row>27</xdr:row>
      <xdr:rowOff>76200</xdr:rowOff>
    </xdr:from>
    <xdr:to>
      <xdr:col>2</xdr:col>
      <xdr:colOff>895350</xdr:colOff>
      <xdr:row>27</xdr:row>
      <xdr:rowOff>1038225</xdr:rowOff>
    </xdr:to>
    <xdr:pic>
      <xdr:nvPicPr>
        <xdr:cNvPr id="76517" name="그림 195">
          <a:extLst>
            <a:ext uri="{FF2B5EF4-FFF2-40B4-BE49-F238E27FC236}">
              <a16:creationId xmlns:a16="http://schemas.microsoft.com/office/drawing/2014/main" id="{34494DBD-4E8F-2514-3117-4A167696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35" t="26762" r="21178" b="21272"/>
        <a:stretch>
          <a:fillRect/>
        </a:stretch>
      </xdr:blipFill>
      <xdr:spPr bwMode="auto">
        <a:xfrm>
          <a:off x="1733550" y="35090100"/>
          <a:ext cx="6477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266700</xdr:colOff>
      <xdr:row>28</xdr:row>
      <xdr:rowOff>66675</xdr:rowOff>
    </xdr:from>
    <xdr:to>
      <xdr:col>2</xdr:col>
      <xdr:colOff>895350</xdr:colOff>
      <xdr:row>28</xdr:row>
      <xdr:rowOff>1009650</xdr:rowOff>
    </xdr:to>
    <xdr:pic>
      <xdr:nvPicPr>
        <xdr:cNvPr id="76518" name="그림 196">
          <a:extLst>
            <a:ext uri="{FF2B5EF4-FFF2-40B4-BE49-F238E27FC236}">
              <a16:creationId xmlns:a16="http://schemas.microsoft.com/office/drawing/2014/main" id="{2F6A945D-7B02-E655-A26B-A545B8AE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208" t="26332" r="21890" b="21700"/>
        <a:stretch>
          <a:fillRect/>
        </a:stretch>
      </xdr:blipFill>
      <xdr:spPr bwMode="auto">
        <a:xfrm>
          <a:off x="1752600" y="36166425"/>
          <a:ext cx="6286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266700</xdr:colOff>
      <xdr:row>30</xdr:row>
      <xdr:rowOff>76200</xdr:rowOff>
    </xdr:from>
    <xdr:to>
      <xdr:col>2</xdr:col>
      <xdr:colOff>914400</xdr:colOff>
      <xdr:row>30</xdr:row>
      <xdr:rowOff>1028700</xdr:rowOff>
    </xdr:to>
    <xdr:pic>
      <xdr:nvPicPr>
        <xdr:cNvPr id="76519" name="그림 197">
          <a:extLst>
            <a:ext uri="{FF2B5EF4-FFF2-40B4-BE49-F238E27FC236}">
              <a16:creationId xmlns:a16="http://schemas.microsoft.com/office/drawing/2014/main" id="{E3332A9D-78ED-867D-5945-8FF99D488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37" t="27084" r="21178" b="21471"/>
        <a:stretch>
          <a:fillRect/>
        </a:stretch>
      </xdr:blipFill>
      <xdr:spPr bwMode="auto">
        <a:xfrm>
          <a:off x="1752600" y="40519350"/>
          <a:ext cx="6477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247650</xdr:colOff>
      <xdr:row>29</xdr:row>
      <xdr:rowOff>57150</xdr:rowOff>
    </xdr:from>
    <xdr:to>
      <xdr:col>2</xdr:col>
      <xdr:colOff>904875</xdr:colOff>
      <xdr:row>29</xdr:row>
      <xdr:rowOff>1019175</xdr:rowOff>
    </xdr:to>
    <xdr:pic>
      <xdr:nvPicPr>
        <xdr:cNvPr id="76520" name="그림 198">
          <a:extLst>
            <a:ext uri="{FF2B5EF4-FFF2-40B4-BE49-F238E27FC236}">
              <a16:creationId xmlns:a16="http://schemas.microsoft.com/office/drawing/2014/main" id="{F1F97DA9-B387-BB96-1A8B-58DD7B74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09" t="26378" r="21506" b="21654"/>
        <a:stretch>
          <a:fillRect/>
        </a:stretch>
      </xdr:blipFill>
      <xdr:spPr bwMode="auto">
        <a:xfrm>
          <a:off x="1733550" y="39414450"/>
          <a:ext cx="6572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409575</xdr:colOff>
      <xdr:row>2</xdr:row>
      <xdr:rowOff>95250</xdr:rowOff>
    </xdr:from>
    <xdr:to>
      <xdr:col>2</xdr:col>
      <xdr:colOff>838200</xdr:colOff>
      <xdr:row>2</xdr:row>
      <xdr:rowOff>1028700</xdr:rowOff>
    </xdr:to>
    <xdr:pic>
      <xdr:nvPicPr>
        <xdr:cNvPr id="76525" name="그림 216">
          <a:extLst>
            <a:ext uri="{FF2B5EF4-FFF2-40B4-BE49-F238E27FC236}">
              <a16:creationId xmlns:a16="http://schemas.microsoft.com/office/drawing/2014/main" id="{FD7DBF14-B728-E469-D3FE-3B81A5D5E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2533650"/>
          <a:ext cx="4286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3</xdr:row>
      <xdr:rowOff>47625</xdr:rowOff>
    </xdr:from>
    <xdr:to>
      <xdr:col>2</xdr:col>
      <xdr:colOff>828675</xdr:colOff>
      <xdr:row>3</xdr:row>
      <xdr:rowOff>1028700</xdr:rowOff>
    </xdr:to>
    <xdr:pic>
      <xdr:nvPicPr>
        <xdr:cNvPr id="76526" name="그림 217">
          <a:extLst>
            <a:ext uri="{FF2B5EF4-FFF2-40B4-BE49-F238E27FC236}">
              <a16:creationId xmlns:a16="http://schemas.microsoft.com/office/drawing/2014/main" id="{2171E042-C504-4DBB-45AC-03C159EAC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571875"/>
          <a:ext cx="4476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4</xdr:row>
      <xdr:rowOff>95250</xdr:rowOff>
    </xdr:from>
    <xdr:to>
      <xdr:col>2</xdr:col>
      <xdr:colOff>838200</xdr:colOff>
      <xdr:row>4</xdr:row>
      <xdr:rowOff>1019175</xdr:rowOff>
    </xdr:to>
    <xdr:pic>
      <xdr:nvPicPr>
        <xdr:cNvPr id="76527" name="그림 218">
          <a:extLst>
            <a:ext uri="{FF2B5EF4-FFF2-40B4-BE49-F238E27FC236}">
              <a16:creationId xmlns:a16="http://schemas.microsoft.com/office/drawing/2014/main" id="{419D47B2-0D0F-0B0F-3F88-DD7C37C099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4705350"/>
          <a:ext cx="41910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5</xdr:row>
      <xdr:rowOff>85725</xdr:rowOff>
    </xdr:from>
    <xdr:to>
      <xdr:col>2</xdr:col>
      <xdr:colOff>857250</xdr:colOff>
      <xdr:row>5</xdr:row>
      <xdr:rowOff>1000125</xdr:rowOff>
    </xdr:to>
    <xdr:pic>
      <xdr:nvPicPr>
        <xdr:cNvPr id="76528" name="그림 219">
          <a:extLst>
            <a:ext uri="{FF2B5EF4-FFF2-40B4-BE49-F238E27FC236}">
              <a16:creationId xmlns:a16="http://schemas.microsoft.com/office/drawing/2014/main" id="{090C0ACE-95AD-D6AC-6B8B-FF1C3E9D4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5781675"/>
          <a:ext cx="4286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6</xdr:row>
      <xdr:rowOff>47625</xdr:rowOff>
    </xdr:from>
    <xdr:to>
      <xdr:col>2</xdr:col>
      <xdr:colOff>857250</xdr:colOff>
      <xdr:row>6</xdr:row>
      <xdr:rowOff>1038225</xdr:rowOff>
    </xdr:to>
    <xdr:pic>
      <xdr:nvPicPr>
        <xdr:cNvPr id="76529" name="그림 220">
          <a:extLst>
            <a:ext uri="{FF2B5EF4-FFF2-40B4-BE49-F238E27FC236}">
              <a16:creationId xmlns:a16="http://schemas.microsoft.com/office/drawing/2014/main" id="{FE5F299A-6346-DA21-65D9-897456B04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6829425"/>
          <a:ext cx="4572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7</xdr:row>
      <xdr:rowOff>76200</xdr:rowOff>
    </xdr:from>
    <xdr:to>
      <xdr:col>2</xdr:col>
      <xdr:colOff>866775</xdr:colOff>
      <xdr:row>7</xdr:row>
      <xdr:rowOff>1019175</xdr:rowOff>
    </xdr:to>
    <xdr:pic>
      <xdr:nvPicPr>
        <xdr:cNvPr id="76531" name="그림 222">
          <a:extLst>
            <a:ext uri="{FF2B5EF4-FFF2-40B4-BE49-F238E27FC236}">
              <a16:creationId xmlns:a16="http://schemas.microsoft.com/office/drawing/2014/main" id="{C2AF33DC-3E7F-0CFC-8685-DAAAE337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9029700"/>
          <a:ext cx="4381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8</xdr:row>
      <xdr:rowOff>66675</xdr:rowOff>
    </xdr:from>
    <xdr:to>
      <xdr:col>2</xdr:col>
      <xdr:colOff>857250</xdr:colOff>
      <xdr:row>8</xdr:row>
      <xdr:rowOff>1019175</xdr:rowOff>
    </xdr:to>
    <xdr:pic>
      <xdr:nvPicPr>
        <xdr:cNvPr id="76532" name="그림 223">
          <a:extLst>
            <a:ext uri="{FF2B5EF4-FFF2-40B4-BE49-F238E27FC236}">
              <a16:creationId xmlns:a16="http://schemas.microsoft.com/office/drawing/2014/main" id="{96CF31D2-D516-7ED9-3A15-E0A95ED6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0106025"/>
          <a:ext cx="4381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19</xdr:row>
      <xdr:rowOff>38100</xdr:rowOff>
    </xdr:from>
    <xdr:to>
      <xdr:col>2</xdr:col>
      <xdr:colOff>914400</xdr:colOff>
      <xdr:row>19</xdr:row>
      <xdr:rowOff>1028700</xdr:rowOff>
    </xdr:to>
    <xdr:pic>
      <xdr:nvPicPr>
        <xdr:cNvPr id="76533" name="그림 224">
          <a:extLst>
            <a:ext uri="{FF2B5EF4-FFF2-40B4-BE49-F238E27FC236}">
              <a16:creationId xmlns:a16="http://schemas.microsoft.com/office/drawing/2014/main" id="{DF8B3957-FCA9-D8BA-4F93-FB3DF568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6365200"/>
          <a:ext cx="6762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21</xdr:row>
      <xdr:rowOff>28575</xdr:rowOff>
    </xdr:from>
    <xdr:to>
      <xdr:col>2</xdr:col>
      <xdr:colOff>914400</xdr:colOff>
      <xdr:row>21</xdr:row>
      <xdr:rowOff>1028700</xdr:rowOff>
    </xdr:to>
    <xdr:pic>
      <xdr:nvPicPr>
        <xdr:cNvPr id="76534" name="그림 225">
          <a:extLst>
            <a:ext uri="{FF2B5EF4-FFF2-40B4-BE49-F238E27FC236}">
              <a16:creationId xmlns:a16="http://schemas.microsoft.com/office/drawing/2014/main" id="{690F7E7F-50E4-21F1-5472-84C83CC4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8527375"/>
          <a:ext cx="6762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276225</xdr:colOff>
      <xdr:row>23</xdr:row>
      <xdr:rowOff>123825</xdr:rowOff>
    </xdr:from>
    <xdr:to>
      <xdr:col>2</xdr:col>
      <xdr:colOff>876300</xdr:colOff>
      <xdr:row>23</xdr:row>
      <xdr:rowOff>1019175</xdr:rowOff>
    </xdr:to>
    <xdr:pic>
      <xdr:nvPicPr>
        <xdr:cNvPr id="76535" name="그림 226">
          <a:extLst>
            <a:ext uri="{FF2B5EF4-FFF2-40B4-BE49-F238E27FC236}">
              <a16:creationId xmlns:a16="http://schemas.microsoft.com/office/drawing/2014/main" id="{BF2D7B19-1474-70BD-4074-0A81AD385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30794325"/>
          <a:ext cx="600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257175</xdr:colOff>
      <xdr:row>18</xdr:row>
      <xdr:rowOff>95250</xdr:rowOff>
    </xdr:from>
    <xdr:to>
      <xdr:col>2</xdr:col>
      <xdr:colOff>895350</xdr:colOff>
      <xdr:row>18</xdr:row>
      <xdr:rowOff>1028700</xdr:rowOff>
    </xdr:to>
    <xdr:pic>
      <xdr:nvPicPr>
        <xdr:cNvPr id="76536" name="그림 227">
          <a:extLst>
            <a:ext uri="{FF2B5EF4-FFF2-40B4-BE49-F238E27FC236}">
              <a16:creationId xmlns:a16="http://schemas.microsoft.com/office/drawing/2014/main" id="{041B9DB3-455D-2875-41C0-B0DA140A5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25336500"/>
          <a:ext cx="638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209550</xdr:colOff>
      <xdr:row>17</xdr:row>
      <xdr:rowOff>57150</xdr:rowOff>
    </xdr:from>
    <xdr:to>
      <xdr:col>2</xdr:col>
      <xdr:colOff>828675</xdr:colOff>
      <xdr:row>17</xdr:row>
      <xdr:rowOff>971550</xdr:rowOff>
    </xdr:to>
    <xdr:pic>
      <xdr:nvPicPr>
        <xdr:cNvPr id="76537" name="그림 228">
          <a:extLst>
            <a:ext uri="{FF2B5EF4-FFF2-40B4-BE49-F238E27FC236}">
              <a16:creationId xmlns:a16="http://schemas.microsoft.com/office/drawing/2014/main" id="{96391A8B-5693-3A30-8DB3-9331EAE9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4212550"/>
          <a:ext cx="6191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20</xdr:row>
      <xdr:rowOff>28575</xdr:rowOff>
    </xdr:from>
    <xdr:to>
      <xdr:col>2</xdr:col>
      <xdr:colOff>914400</xdr:colOff>
      <xdr:row>20</xdr:row>
      <xdr:rowOff>1019175</xdr:rowOff>
    </xdr:to>
    <xdr:pic>
      <xdr:nvPicPr>
        <xdr:cNvPr id="76538" name="그림 229">
          <a:extLst>
            <a:ext uri="{FF2B5EF4-FFF2-40B4-BE49-F238E27FC236}">
              <a16:creationId xmlns:a16="http://schemas.microsoft.com/office/drawing/2014/main" id="{695E93E2-007F-63BE-E10B-9E9B1C1CF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7441525"/>
          <a:ext cx="6762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22</xdr:row>
      <xdr:rowOff>47625</xdr:rowOff>
    </xdr:from>
    <xdr:to>
      <xdr:col>2</xdr:col>
      <xdr:colOff>914400</xdr:colOff>
      <xdr:row>22</xdr:row>
      <xdr:rowOff>1038225</xdr:rowOff>
    </xdr:to>
    <xdr:pic>
      <xdr:nvPicPr>
        <xdr:cNvPr id="76539" name="그림 230">
          <a:extLst>
            <a:ext uri="{FF2B5EF4-FFF2-40B4-BE49-F238E27FC236}">
              <a16:creationId xmlns:a16="http://schemas.microsoft.com/office/drawing/2014/main" id="{D75E3D55-16C6-03CB-C8F7-6E8B40D0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9632275"/>
          <a:ext cx="6762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24</xdr:row>
      <xdr:rowOff>66675</xdr:rowOff>
    </xdr:from>
    <xdr:to>
      <xdr:col>2</xdr:col>
      <xdr:colOff>904875</xdr:colOff>
      <xdr:row>24</xdr:row>
      <xdr:rowOff>1038225</xdr:rowOff>
    </xdr:to>
    <xdr:pic>
      <xdr:nvPicPr>
        <xdr:cNvPr id="76540" name="그림 231">
          <a:extLst>
            <a:ext uri="{FF2B5EF4-FFF2-40B4-BE49-F238E27FC236}">
              <a16:creationId xmlns:a16="http://schemas.microsoft.com/office/drawing/2014/main" id="{0C63CCD1-8DEC-D5B9-1DD3-0011DC7C0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31823025"/>
          <a:ext cx="6667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25</xdr:row>
      <xdr:rowOff>95250</xdr:rowOff>
    </xdr:from>
    <xdr:to>
      <xdr:col>2</xdr:col>
      <xdr:colOff>904875</xdr:colOff>
      <xdr:row>25</xdr:row>
      <xdr:rowOff>1057275</xdr:rowOff>
    </xdr:to>
    <xdr:pic>
      <xdr:nvPicPr>
        <xdr:cNvPr id="76541" name="그림 232">
          <a:extLst>
            <a:ext uri="{FF2B5EF4-FFF2-40B4-BE49-F238E27FC236}">
              <a16:creationId xmlns:a16="http://schemas.microsoft.com/office/drawing/2014/main" id="{D142F516-7B3F-B0C7-5E8B-3CE9F1281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32937450"/>
          <a:ext cx="666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41</xdr:row>
      <xdr:rowOff>104775</xdr:rowOff>
    </xdr:from>
    <xdr:to>
      <xdr:col>2</xdr:col>
      <xdr:colOff>819150</xdr:colOff>
      <xdr:row>41</xdr:row>
      <xdr:rowOff>1009650</xdr:rowOff>
    </xdr:to>
    <xdr:pic>
      <xdr:nvPicPr>
        <xdr:cNvPr id="76554" name="그림 258">
          <a:extLst>
            <a:ext uri="{FF2B5EF4-FFF2-40B4-BE49-F238E27FC236}">
              <a16:creationId xmlns:a16="http://schemas.microsoft.com/office/drawing/2014/main" id="{71855487-594C-A4C3-CEAF-C564249FD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606" t="25119" r="29561" b="15390"/>
        <a:stretch>
          <a:fillRect/>
        </a:stretch>
      </xdr:blipFill>
      <xdr:spPr bwMode="auto">
        <a:xfrm>
          <a:off x="1876425" y="65522475"/>
          <a:ext cx="4286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352425</xdr:colOff>
      <xdr:row>42</xdr:row>
      <xdr:rowOff>66675</xdr:rowOff>
    </xdr:from>
    <xdr:to>
      <xdr:col>2</xdr:col>
      <xdr:colOff>857250</xdr:colOff>
      <xdr:row>42</xdr:row>
      <xdr:rowOff>1038225</xdr:rowOff>
    </xdr:to>
    <xdr:pic>
      <xdr:nvPicPr>
        <xdr:cNvPr id="76555" name="그림 259">
          <a:extLst>
            <a:ext uri="{FF2B5EF4-FFF2-40B4-BE49-F238E27FC236}">
              <a16:creationId xmlns:a16="http://schemas.microsoft.com/office/drawing/2014/main" id="{C6ACBD72-C652-334F-2CB5-1A50E7F4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536" t="24277" r="26060" b="16229"/>
        <a:stretch>
          <a:fillRect/>
        </a:stretch>
      </xdr:blipFill>
      <xdr:spPr bwMode="auto">
        <a:xfrm>
          <a:off x="1838325" y="66570225"/>
          <a:ext cx="5048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43</xdr:row>
      <xdr:rowOff>85725</xdr:rowOff>
    </xdr:from>
    <xdr:to>
      <xdr:col>2</xdr:col>
      <xdr:colOff>828675</xdr:colOff>
      <xdr:row>43</xdr:row>
      <xdr:rowOff>1028700</xdr:rowOff>
    </xdr:to>
    <xdr:pic>
      <xdr:nvPicPr>
        <xdr:cNvPr id="76556" name="그림 260">
          <a:extLst>
            <a:ext uri="{FF2B5EF4-FFF2-40B4-BE49-F238E27FC236}">
              <a16:creationId xmlns:a16="http://schemas.microsoft.com/office/drawing/2014/main" id="{3064D014-F240-6723-87EF-325F38269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394" t="24666" r="29240" b="16493"/>
        <a:stretch>
          <a:fillRect/>
        </a:stretch>
      </xdr:blipFill>
      <xdr:spPr bwMode="auto">
        <a:xfrm>
          <a:off x="1857375" y="67675125"/>
          <a:ext cx="4572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133350</xdr:colOff>
      <xdr:row>44</xdr:row>
      <xdr:rowOff>219075</xdr:rowOff>
    </xdr:from>
    <xdr:to>
      <xdr:col>2</xdr:col>
      <xdr:colOff>952500</xdr:colOff>
      <xdr:row>44</xdr:row>
      <xdr:rowOff>914400</xdr:rowOff>
    </xdr:to>
    <xdr:pic>
      <xdr:nvPicPr>
        <xdr:cNvPr id="76557" name="그림 261">
          <a:extLst>
            <a:ext uri="{FF2B5EF4-FFF2-40B4-BE49-F238E27FC236}">
              <a16:creationId xmlns:a16="http://schemas.microsoft.com/office/drawing/2014/main" id="{3E924178-D463-57A6-A0B4-5C6023570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68894325"/>
          <a:ext cx="8191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133350</xdr:colOff>
      <xdr:row>45</xdr:row>
      <xdr:rowOff>190500</xdr:rowOff>
    </xdr:from>
    <xdr:to>
      <xdr:col>2</xdr:col>
      <xdr:colOff>952500</xdr:colOff>
      <xdr:row>45</xdr:row>
      <xdr:rowOff>885825</xdr:rowOff>
    </xdr:to>
    <xdr:pic>
      <xdr:nvPicPr>
        <xdr:cNvPr id="76558" name="그림 262">
          <a:extLst>
            <a:ext uri="{FF2B5EF4-FFF2-40B4-BE49-F238E27FC236}">
              <a16:creationId xmlns:a16="http://schemas.microsoft.com/office/drawing/2014/main" id="{A8BEC534-9BF0-DB8C-307E-750530B5C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69951600"/>
          <a:ext cx="8191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123825</xdr:colOff>
      <xdr:row>46</xdr:row>
      <xdr:rowOff>171450</xdr:rowOff>
    </xdr:from>
    <xdr:to>
      <xdr:col>2</xdr:col>
      <xdr:colOff>952500</xdr:colOff>
      <xdr:row>46</xdr:row>
      <xdr:rowOff>876300</xdr:rowOff>
    </xdr:to>
    <xdr:pic>
      <xdr:nvPicPr>
        <xdr:cNvPr id="76559" name="그림 263">
          <a:extLst>
            <a:ext uri="{FF2B5EF4-FFF2-40B4-BE49-F238E27FC236}">
              <a16:creationId xmlns:a16="http://schemas.microsoft.com/office/drawing/2014/main" id="{5D7CDD25-6E71-8C02-C737-764818D99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71018400"/>
          <a:ext cx="8286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104775</xdr:colOff>
      <xdr:row>47</xdr:row>
      <xdr:rowOff>171450</xdr:rowOff>
    </xdr:from>
    <xdr:to>
      <xdr:col>2</xdr:col>
      <xdr:colOff>942975</xdr:colOff>
      <xdr:row>47</xdr:row>
      <xdr:rowOff>885825</xdr:rowOff>
    </xdr:to>
    <xdr:pic>
      <xdr:nvPicPr>
        <xdr:cNvPr id="76560" name="그림 264">
          <a:extLst>
            <a:ext uri="{FF2B5EF4-FFF2-40B4-BE49-F238E27FC236}">
              <a16:creationId xmlns:a16="http://schemas.microsoft.com/office/drawing/2014/main" id="{060A4BF1-EA04-2414-1AA7-765C404D2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2104250"/>
          <a:ext cx="83820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104775</xdr:colOff>
      <xdr:row>48</xdr:row>
      <xdr:rowOff>171450</xdr:rowOff>
    </xdr:from>
    <xdr:to>
      <xdr:col>2</xdr:col>
      <xdr:colOff>942975</xdr:colOff>
      <xdr:row>48</xdr:row>
      <xdr:rowOff>876300</xdr:rowOff>
    </xdr:to>
    <xdr:pic>
      <xdr:nvPicPr>
        <xdr:cNvPr id="76561" name="그림 265">
          <a:extLst>
            <a:ext uri="{FF2B5EF4-FFF2-40B4-BE49-F238E27FC236}">
              <a16:creationId xmlns:a16="http://schemas.microsoft.com/office/drawing/2014/main" id="{70DE0182-1140-8CAA-1E07-207BB297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3190100"/>
          <a:ext cx="8382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55</xdr:row>
      <xdr:rowOff>104775</xdr:rowOff>
    </xdr:from>
    <xdr:to>
      <xdr:col>2</xdr:col>
      <xdr:colOff>952500</xdr:colOff>
      <xdr:row>55</xdr:row>
      <xdr:rowOff>1047750</xdr:rowOff>
    </xdr:to>
    <xdr:pic>
      <xdr:nvPicPr>
        <xdr:cNvPr id="76562" name="그림 272">
          <a:extLst>
            <a:ext uri="{FF2B5EF4-FFF2-40B4-BE49-F238E27FC236}">
              <a16:creationId xmlns:a16="http://schemas.microsoft.com/office/drawing/2014/main" id="{9CF4BE2B-D490-A2F4-1BB7-ED4E95E31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85067775"/>
          <a:ext cx="65722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276225</xdr:colOff>
      <xdr:row>54</xdr:row>
      <xdr:rowOff>57150</xdr:rowOff>
    </xdr:from>
    <xdr:to>
      <xdr:col>2</xdr:col>
      <xdr:colOff>981075</xdr:colOff>
      <xdr:row>54</xdr:row>
      <xdr:rowOff>1076325</xdr:rowOff>
    </xdr:to>
    <xdr:pic>
      <xdr:nvPicPr>
        <xdr:cNvPr id="76563" name="그림 273">
          <a:extLst>
            <a:ext uri="{FF2B5EF4-FFF2-40B4-BE49-F238E27FC236}">
              <a16:creationId xmlns:a16="http://schemas.microsoft.com/office/drawing/2014/main" id="{6FBE1BA2-1723-6E85-5913-4011C5686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83934300"/>
          <a:ext cx="7048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53</xdr:row>
      <xdr:rowOff>85725</xdr:rowOff>
    </xdr:from>
    <xdr:to>
      <xdr:col>2</xdr:col>
      <xdr:colOff>962025</xdr:colOff>
      <xdr:row>53</xdr:row>
      <xdr:rowOff>1047750</xdr:rowOff>
    </xdr:to>
    <xdr:pic>
      <xdr:nvPicPr>
        <xdr:cNvPr id="76564" name="그림 274">
          <a:extLst>
            <a:ext uri="{FF2B5EF4-FFF2-40B4-BE49-F238E27FC236}">
              <a16:creationId xmlns:a16="http://schemas.microsoft.com/office/drawing/2014/main" id="{A104D7DD-7CE7-4064-0DD9-F50AAEEE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82877025"/>
          <a:ext cx="666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52</xdr:row>
      <xdr:rowOff>104775</xdr:rowOff>
    </xdr:from>
    <xdr:to>
      <xdr:col>2</xdr:col>
      <xdr:colOff>962025</xdr:colOff>
      <xdr:row>52</xdr:row>
      <xdr:rowOff>1057275</xdr:rowOff>
    </xdr:to>
    <xdr:pic>
      <xdr:nvPicPr>
        <xdr:cNvPr id="76565" name="그림 275">
          <a:extLst>
            <a:ext uri="{FF2B5EF4-FFF2-40B4-BE49-F238E27FC236}">
              <a16:creationId xmlns:a16="http://schemas.microsoft.com/office/drawing/2014/main" id="{B1DBE6A2-A9D6-E330-ECE7-8ADC1B26C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81810225"/>
          <a:ext cx="6667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257175</xdr:colOff>
      <xdr:row>56</xdr:row>
      <xdr:rowOff>85725</xdr:rowOff>
    </xdr:from>
    <xdr:to>
      <xdr:col>2</xdr:col>
      <xdr:colOff>895350</xdr:colOff>
      <xdr:row>56</xdr:row>
      <xdr:rowOff>1028700</xdr:rowOff>
    </xdr:to>
    <xdr:pic>
      <xdr:nvPicPr>
        <xdr:cNvPr id="76566" name="그림 276">
          <a:extLst>
            <a:ext uri="{FF2B5EF4-FFF2-40B4-BE49-F238E27FC236}">
              <a16:creationId xmlns:a16="http://schemas.microsoft.com/office/drawing/2014/main" id="{532362E8-3403-F5E7-F761-07AC69591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86134575"/>
          <a:ext cx="6381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64</xdr:row>
      <xdr:rowOff>57150</xdr:rowOff>
    </xdr:from>
    <xdr:to>
      <xdr:col>2</xdr:col>
      <xdr:colOff>781050</xdr:colOff>
      <xdr:row>64</xdr:row>
      <xdr:rowOff>1009650</xdr:rowOff>
    </xdr:to>
    <xdr:pic>
      <xdr:nvPicPr>
        <xdr:cNvPr id="76567" name="그림 278">
          <a:extLst>
            <a:ext uri="{FF2B5EF4-FFF2-40B4-BE49-F238E27FC236}">
              <a16:creationId xmlns:a16="http://schemas.microsoft.com/office/drawing/2014/main" id="{25836095-3C66-BE42-0BA2-584CBFB34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87191850"/>
          <a:ext cx="3524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65</xdr:row>
      <xdr:rowOff>28575</xdr:rowOff>
    </xdr:from>
    <xdr:to>
      <xdr:col>2</xdr:col>
      <xdr:colOff>800100</xdr:colOff>
      <xdr:row>65</xdr:row>
      <xdr:rowOff>1066800</xdr:rowOff>
    </xdr:to>
    <xdr:pic>
      <xdr:nvPicPr>
        <xdr:cNvPr id="76568" name="그림 279">
          <a:extLst>
            <a:ext uri="{FF2B5EF4-FFF2-40B4-BE49-F238E27FC236}">
              <a16:creationId xmlns:a16="http://schemas.microsoft.com/office/drawing/2014/main" id="{EE9EAF1D-1C6A-9A94-F9CE-F46BC7B83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88249125"/>
          <a:ext cx="3810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66</xdr:row>
      <xdr:rowOff>28575</xdr:rowOff>
    </xdr:from>
    <xdr:to>
      <xdr:col>2</xdr:col>
      <xdr:colOff>800100</xdr:colOff>
      <xdr:row>66</xdr:row>
      <xdr:rowOff>1066800</xdr:rowOff>
    </xdr:to>
    <xdr:pic>
      <xdr:nvPicPr>
        <xdr:cNvPr id="76569" name="그림 280">
          <a:extLst>
            <a:ext uri="{FF2B5EF4-FFF2-40B4-BE49-F238E27FC236}">
              <a16:creationId xmlns:a16="http://schemas.microsoft.com/office/drawing/2014/main" id="{5470F110-0DA9-204F-D165-206C4FD14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89334975"/>
          <a:ext cx="3810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67</xdr:row>
      <xdr:rowOff>28575</xdr:rowOff>
    </xdr:from>
    <xdr:to>
      <xdr:col>2</xdr:col>
      <xdr:colOff>809625</xdr:colOff>
      <xdr:row>67</xdr:row>
      <xdr:rowOff>1066800</xdr:rowOff>
    </xdr:to>
    <xdr:pic>
      <xdr:nvPicPr>
        <xdr:cNvPr id="76570" name="그림 281">
          <a:extLst>
            <a:ext uri="{FF2B5EF4-FFF2-40B4-BE49-F238E27FC236}">
              <a16:creationId xmlns:a16="http://schemas.microsoft.com/office/drawing/2014/main" id="{5EBBF735-139A-A421-C5CE-D45F57715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90420825"/>
          <a:ext cx="3810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68</xdr:row>
      <xdr:rowOff>28575</xdr:rowOff>
    </xdr:from>
    <xdr:to>
      <xdr:col>2</xdr:col>
      <xdr:colOff>809625</xdr:colOff>
      <xdr:row>68</xdr:row>
      <xdr:rowOff>1057275</xdr:rowOff>
    </xdr:to>
    <xdr:pic>
      <xdr:nvPicPr>
        <xdr:cNvPr id="76571" name="그림 282">
          <a:extLst>
            <a:ext uri="{FF2B5EF4-FFF2-40B4-BE49-F238E27FC236}">
              <a16:creationId xmlns:a16="http://schemas.microsoft.com/office/drawing/2014/main" id="{1ED68DF3-A855-E32E-AE15-B3FDF39C2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91506675"/>
          <a:ext cx="38100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514350</xdr:colOff>
      <xdr:row>72</xdr:row>
      <xdr:rowOff>104775</xdr:rowOff>
    </xdr:from>
    <xdr:to>
      <xdr:col>2</xdr:col>
      <xdr:colOff>752475</xdr:colOff>
      <xdr:row>72</xdr:row>
      <xdr:rowOff>981075</xdr:rowOff>
    </xdr:to>
    <xdr:pic>
      <xdr:nvPicPr>
        <xdr:cNvPr id="76572" name="그림 283">
          <a:extLst>
            <a:ext uri="{FF2B5EF4-FFF2-40B4-BE49-F238E27FC236}">
              <a16:creationId xmlns:a16="http://schemas.microsoft.com/office/drawing/2014/main" id="{ECE2FB6B-4150-976C-C9FE-F4350D126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0" y="97012125"/>
          <a:ext cx="2381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523875</xdr:colOff>
      <xdr:row>71</xdr:row>
      <xdr:rowOff>104775</xdr:rowOff>
    </xdr:from>
    <xdr:to>
      <xdr:col>2</xdr:col>
      <xdr:colOff>752475</xdr:colOff>
      <xdr:row>71</xdr:row>
      <xdr:rowOff>981075</xdr:rowOff>
    </xdr:to>
    <xdr:pic>
      <xdr:nvPicPr>
        <xdr:cNvPr id="76573" name="그림 284">
          <a:extLst>
            <a:ext uri="{FF2B5EF4-FFF2-40B4-BE49-F238E27FC236}">
              <a16:creationId xmlns:a16="http://schemas.microsoft.com/office/drawing/2014/main" id="{196D25FA-C192-8CDC-A871-8D8F1C428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94840425"/>
          <a:ext cx="2286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504825</xdr:colOff>
      <xdr:row>70</xdr:row>
      <xdr:rowOff>76200</xdr:rowOff>
    </xdr:from>
    <xdr:to>
      <xdr:col>2</xdr:col>
      <xdr:colOff>733425</xdr:colOff>
      <xdr:row>70</xdr:row>
      <xdr:rowOff>952500</xdr:rowOff>
    </xdr:to>
    <xdr:pic>
      <xdr:nvPicPr>
        <xdr:cNvPr id="76575" name="그림 286">
          <a:extLst>
            <a:ext uri="{FF2B5EF4-FFF2-40B4-BE49-F238E27FC236}">
              <a16:creationId xmlns:a16="http://schemas.microsoft.com/office/drawing/2014/main" id="{59943FE8-3E4D-51CD-62E2-E1D7C3551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0725" y="93726000"/>
          <a:ext cx="2286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69</xdr:row>
      <xdr:rowOff>95250</xdr:rowOff>
    </xdr:from>
    <xdr:to>
      <xdr:col>2</xdr:col>
      <xdr:colOff>723900</xdr:colOff>
      <xdr:row>69</xdr:row>
      <xdr:rowOff>962025</xdr:rowOff>
    </xdr:to>
    <xdr:pic>
      <xdr:nvPicPr>
        <xdr:cNvPr id="76576" name="그림 287">
          <a:extLst>
            <a:ext uri="{FF2B5EF4-FFF2-40B4-BE49-F238E27FC236}">
              <a16:creationId xmlns:a16="http://schemas.microsoft.com/office/drawing/2014/main" id="{CFF60B29-653B-2EDF-CB7A-5C624436D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92659200"/>
          <a:ext cx="2381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77</xdr:row>
      <xdr:rowOff>85725</xdr:rowOff>
    </xdr:from>
    <xdr:to>
      <xdr:col>2</xdr:col>
      <xdr:colOff>847725</xdr:colOff>
      <xdr:row>77</xdr:row>
      <xdr:rowOff>981075</xdr:rowOff>
    </xdr:to>
    <xdr:pic>
      <xdr:nvPicPr>
        <xdr:cNvPr id="76577" name="그림 288">
          <a:extLst>
            <a:ext uri="{FF2B5EF4-FFF2-40B4-BE49-F238E27FC236}">
              <a16:creationId xmlns:a16="http://schemas.microsoft.com/office/drawing/2014/main" id="{CC9FE7AD-FD06-2F5E-E544-B1527F6DB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104594025"/>
          <a:ext cx="3619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457200</xdr:colOff>
      <xdr:row>75</xdr:row>
      <xdr:rowOff>85725</xdr:rowOff>
    </xdr:from>
    <xdr:to>
      <xdr:col>2</xdr:col>
      <xdr:colOff>847725</xdr:colOff>
      <xdr:row>75</xdr:row>
      <xdr:rowOff>1057275</xdr:rowOff>
    </xdr:to>
    <xdr:pic>
      <xdr:nvPicPr>
        <xdr:cNvPr id="76578" name="그림 289">
          <a:extLst>
            <a:ext uri="{FF2B5EF4-FFF2-40B4-BE49-F238E27FC236}">
              <a16:creationId xmlns:a16="http://schemas.microsoft.com/office/drawing/2014/main" id="{74DC2CD7-8C6C-E267-63B4-8ED24F026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101336475"/>
          <a:ext cx="3905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78</xdr:row>
      <xdr:rowOff>66675</xdr:rowOff>
    </xdr:from>
    <xdr:to>
      <xdr:col>2</xdr:col>
      <xdr:colOff>847725</xdr:colOff>
      <xdr:row>78</xdr:row>
      <xdr:rowOff>1009650</xdr:rowOff>
    </xdr:to>
    <xdr:pic>
      <xdr:nvPicPr>
        <xdr:cNvPr id="76579" name="그림 290">
          <a:extLst>
            <a:ext uri="{FF2B5EF4-FFF2-40B4-BE49-F238E27FC236}">
              <a16:creationId xmlns:a16="http://schemas.microsoft.com/office/drawing/2014/main" id="{7398130E-55A9-3144-1EB8-0B1020FCD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05660825"/>
          <a:ext cx="38100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476250</xdr:colOff>
      <xdr:row>76</xdr:row>
      <xdr:rowOff>57150</xdr:rowOff>
    </xdr:from>
    <xdr:to>
      <xdr:col>2</xdr:col>
      <xdr:colOff>866775</xdr:colOff>
      <xdr:row>76</xdr:row>
      <xdr:rowOff>1028700</xdr:rowOff>
    </xdr:to>
    <xdr:pic>
      <xdr:nvPicPr>
        <xdr:cNvPr id="76580" name="그림 291">
          <a:extLst>
            <a:ext uri="{FF2B5EF4-FFF2-40B4-BE49-F238E27FC236}">
              <a16:creationId xmlns:a16="http://schemas.microsoft.com/office/drawing/2014/main" id="{A18A010D-3D58-B67E-95CE-A994811AB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103479600"/>
          <a:ext cx="3905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79</xdr:row>
      <xdr:rowOff>95250</xdr:rowOff>
    </xdr:from>
    <xdr:to>
      <xdr:col>2</xdr:col>
      <xdr:colOff>790575</xdr:colOff>
      <xdr:row>79</xdr:row>
      <xdr:rowOff>1076325</xdr:rowOff>
    </xdr:to>
    <xdr:pic>
      <xdr:nvPicPr>
        <xdr:cNvPr id="76582" name="Picture 6">
          <a:extLst>
            <a:ext uri="{FF2B5EF4-FFF2-40B4-BE49-F238E27FC236}">
              <a16:creationId xmlns:a16="http://schemas.microsoft.com/office/drawing/2014/main" id="{70A63AB2-0233-5B27-1C0A-D1EBD842C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106775250"/>
          <a:ext cx="30480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80</xdr:row>
      <xdr:rowOff>66675</xdr:rowOff>
    </xdr:from>
    <xdr:to>
      <xdr:col>2</xdr:col>
      <xdr:colOff>800100</xdr:colOff>
      <xdr:row>80</xdr:row>
      <xdr:rowOff>981075</xdr:rowOff>
    </xdr:to>
    <xdr:pic>
      <xdr:nvPicPr>
        <xdr:cNvPr id="76583" name="Picture 7">
          <a:extLst>
            <a:ext uri="{FF2B5EF4-FFF2-40B4-BE49-F238E27FC236}">
              <a16:creationId xmlns:a16="http://schemas.microsoft.com/office/drawing/2014/main" id="{DA8443BE-9CB0-D79A-1D42-EA03BA520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07832525"/>
          <a:ext cx="333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81</xdr:row>
      <xdr:rowOff>171450</xdr:rowOff>
    </xdr:from>
    <xdr:to>
      <xdr:col>2</xdr:col>
      <xdr:colOff>1076325</xdr:colOff>
      <xdr:row>81</xdr:row>
      <xdr:rowOff>990600</xdr:rowOff>
    </xdr:to>
    <xdr:pic>
      <xdr:nvPicPr>
        <xdr:cNvPr id="76584" name="Picture 8">
          <a:extLst>
            <a:ext uri="{FF2B5EF4-FFF2-40B4-BE49-F238E27FC236}">
              <a16:creationId xmlns:a16="http://schemas.microsoft.com/office/drawing/2014/main" id="{24DD76D6-F8A8-722D-2FA0-48B383C42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1150" y="109023150"/>
          <a:ext cx="981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9</xdr:row>
      <xdr:rowOff>76200</xdr:rowOff>
    </xdr:from>
    <xdr:to>
      <xdr:col>2</xdr:col>
      <xdr:colOff>847725</xdr:colOff>
      <xdr:row>9</xdr:row>
      <xdr:rowOff>1057275</xdr:rowOff>
    </xdr:to>
    <xdr:pic>
      <xdr:nvPicPr>
        <xdr:cNvPr id="76585" name="Picture 2">
          <a:extLst>
            <a:ext uri="{FF2B5EF4-FFF2-40B4-BE49-F238E27FC236}">
              <a16:creationId xmlns:a16="http://schemas.microsoft.com/office/drawing/2014/main" id="{147BC1CC-BDE8-F24D-68E4-81B7DC8B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1201400"/>
          <a:ext cx="4476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86</xdr:row>
      <xdr:rowOff>104775</xdr:rowOff>
    </xdr:from>
    <xdr:to>
      <xdr:col>2</xdr:col>
      <xdr:colOff>657225</xdr:colOff>
      <xdr:row>86</xdr:row>
      <xdr:rowOff>990600</xdr:rowOff>
    </xdr:to>
    <xdr:pic>
      <xdr:nvPicPr>
        <xdr:cNvPr id="76587" name="그림 306">
          <a:extLst>
            <a:ext uri="{FF2B5EF4-FFF2-40B4-BE49-F238E27FC236}">
              <a16:creationId xmlns:a16="http://schemas.microsoft.com/office/drawing/2014/main" id="{B543E270-A504-C6A2-B63D-31367CAB8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113299875"/>
          <a:ext cx="26670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84</xdr:row>
      <xdr:rowOff>66675</xdr:rowOff>
    </xdr:from>
    <xdr:to>
      <xdr:col>2</xdr:col>
      <xdr:colOff>666750</xdr:colOff>
      <xdr:row>84</xdr:row>
      <xdr:rowOff>1000125</xdr:rowOff>
    </xdr:to>
    <xdr:pic>
      <xdr:nvPicPr>
        <xdr:cNvPr id="76588" name="그림 307">
          <a:extLst>
            <a:ext uri="{FF2B5EF4-FFF2-40B4-BE49-F238E27FC236}">
              <a16:creationId xmlns:a16="http://schemas.microsoft.com/office/drawing/2014/main" id="{A003FBE1-F264-0543-3557-A473C76CC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11090075"/>
          <a:ext cx="2857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361950</xdr:colOff>
      <xdr:row>83</xdr:row>
      <xdr:rowOff>47625</xdr:rowOff>
    </xdr:from>
    <xdr:to>
      <xdr:col>2</xdr:col>
      <xdr:colOff>676275</xdr:colOff>
      <xdr:row>83</xdr:row>
      <xdr:rowOff>1066800</xdr:rowOff>
    </xdr:to>
    <xdr:pic>
      <xdr:nvPicPr>
        <xdr:cNvPr id="76589" name="그림 308">
          <a:extLst>
            <a:ext uri="{FF2B5EF4-FFF2-40B4-BE49-F238E27FC236}">
              <a16:creationId xmlns:a16="http://schemas.microsoft.com/office/drawing/2014/main" id="{534B2EDF-F3D0-B412-3BA3-327D919EA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109985175"/>
          <a:ext cx="31432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87</xdr:row>
      <xdr:rowOff>66675</xdr:rowOff>
    </xdr:from>
    <xdr:to>
      <xdr:col>2</xdr:col>
      <xdr:colOff>676275</xdr:colOff>
      <xdr:row>87</xdr:row>
      <xdr:rowOff>1038225</xdr:rowOff>
    </xdr:to>
    <xdr:pic>
      <xdr:nvPicPr>
        <xdr:cNvPr id="76590" name="그림 309">
          <a:extLst>
            <a:ext uri="{FF2B5EF4-FFF2-40B4-BE49-F238E27FC236}">
              <a16:creationId xmlns:a16="http://schemas.microsoft.com/office/drawing/2014/main" id="{583118A3-AB1D-1DEB-26BC-FD272B6D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114347625"/>
          <a:ext cx="3048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85</xdr:row>
      <xdr:rowOff>47625</xdr:rowOff>
    </xdr:from>
    <xdr:to>
      <xdr:col>2</xdr:col>
      <xdr:colOff>676275</xdr:colOff>
      <xdr:row>85</xdr:row>
      <xdr:rowOff>1019175</xdr:rowOff>
    </xdr:to>
    <xdr:pic>
      <xdr:nvPicPr>
        <xdr:cNvPr id="76591" name="그림 310">
          <a:extLst>
            <a:ext uri="{FF2B5EF4-FFF2-40B4-BE49-F238E27FC236}">
              <a16:creationId xmlns:a16="http://schemas.microsoft.com/office/drawing/2014/main" id="{E2535344-D795-5F27-38AF-14C1874D8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112156875"/>
          <a:ext cx="3048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73</xdr:row>
      <xdr:rowOff>95250</xdr:rowOff>
    </xdr:from>
    <xdr:to>
      <xdr:col>2</xdr:col>
      <xdr:colOff>1009650</xdr:colOff>
      <xdr:row>73</xdr:row>
      <xdr:rowOff>1047750</xdr:rowOff>
    </xdr:to>
    <xdr:pic>
      <xdr:nvPicPr>
        <xdr:cNvPr id="76592" name="그림 311">
          <a:extLst>
            <a:ext uri="{FF2B5EF4-FFF2-40B4-BE49-F238E27FC236}">
              <a16:creationId xmlns:a16="http://schemas.microsoft.com/office/drawing/2014/main" id="{707A91FC-626B-EB54-EB39-EDEE546DA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174300"/>
          <a:ext cx="6286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409575</xdr:colOff>
      <xdr:row>74</xdr:row>
      <xdr:rowOff>123825</xdr:rowOff>
    </xdr:from>
    <xdr:to>
      <xdr:col>2</xdr:col>
      <xdr:colOff>981075</xdr:colOff>
      <xdr:row>74</xdr:row>
      <xdr:rowOff>990600</xdr:rowOff>
    </xdr:to>
    <xdr:pic>
      <xdr:nvPicPr>
        <xdr:cNvPr id="76593" name="그림 312">
          <a:extLst>
            <a:ext uri="{FF2B5EF4-FFF2-40B4-BE49-F238E27FC236}">
              <a16:creationId xmlns:a16="http://schemas.microsoft.com/office/drawing/2014/main" id="{BA8B0BBC-92F4-A4B5-B2AD-2A1323066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100288725"/>
          <a:ext cx="57150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88</xdr:row>
      <xdr:rowOff>85725</xdr:rowOff>
    </xdr:from>
    <xdr:to>
      <xdr:col>2</xdr:col>
      <xdr:colOff>723900</xdr:colOff>
      <xdr:row>88</xdr:row>
      <xdr:rowOff>1038225</xdr:rowOff>
    </xdr:to>
    <xdr:pic>
      <xdr:nvPicPr>
        <xdr:cNvPr id="76595" name="그림 314">
          <a:extLst>
            <a:ext uri="{FF2B5EF4-FFF2-40B4-BE49-F238E27FC236}">
              <a16:creationId xmlns:a16="http://schemas.microsoft.com/office/drawing/2014/main" id="{D6FA74BC-C00C-68E9-9C1E-90AAA2DF6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20881775"/>
          <a:ext cx="2952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333375</xdr:colOff>
      <xdr:row>89</xdr:row>
      <xdr:rowOff>66675</xdr:rowOff>
    </xdr:from>
    <xdr:to>
      <xdr:col>2</xdr:col>
      <xdr:colOff>847725</xdr:colOff>
      <xdr:row>89</xdr:row>
      <xdr:rowOff>1038225</xdr:rowOff>
    </xdr:to>
    <xdr:pic>
      <xdr:nvPicPr>
        <xdr:cNvPr id="76600" name="그림 319">
          <a:extLst>
            <a:ext uri="{FF2B5EF4-FFF2-40B4-BE49-F238E27FC236}">
              <a16:creationId xmlns:a16="http://schemas.microsoft.com/office/drawing/2014/main" id="{9137796C-0662-CC7D-DBFB-E53746411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126291975"/>
          <a:ext cx="5143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314325</xdr:colOff>
      <xdr:row>90</xdr:row>
      <xdr:rowOff>38100</xdr:rowOff>
    </xdr:from>
    <xdr:to>
      <xdr:col>2</xdr:col>
      <xdr:colOff>866775</xdr:colOff>
      <xdr:row>90</xdr:row>
      <xdr:rowOff>1057275</xdr:rowOff>
    </xdr:to>
    <xdr:pic>
      <xdr:nvPicPr>
        <xdr:cNvPr id="76601" name="그림 320">
          <a:extLst>
            <a:ext uri="{FF2B5EF4-FFF2-40B4-BE49-F238E27FC236}">
              <a16:creationId xmlns:a16="http://schemas.microsoft.com/office/drawing/2014/main" id="{BCA0AE82-5773-A388-62E0-A97801DA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127349250"/>
          <a:ext cx="5524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428625</xdr:colOff>
      <xdr:row>92</xdr:row>
      <xdr:rowOff>85725</xdr:rowOff>
    </xdr:from>
    <xdr:to>
      <xdr:col>2</xdr:col>
      <xdr:colOff>676275</xdr:colOff>
      <xdr:row>92</xdr:row>
      <xdr:rowOff>1019175</xdr:rowOff>
    </xdr:to>
    <xdr:pic>
      <xdr:nvPicPr>
        <xdr:cNvPr id="76602" name="그림 322">
          <a:extLst>
            <a:ext uri="{FF2B5EF4-FFF2-40B4-BE49-F238E27FC236}">
              <a16:creationId xmlns:a16="http://schemas.microsoft.com/office/drawing/2014/main" id="{062B6650-27B1-B801-BEE1-F541CDBAC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29568575"/>
          <a:ext cx="2476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93</xdr:row>
      <xdr:rowOff>209550</xdr:rowOff>
    </xdr:from>
    <xdr:to>
      <xdr:col>2</xdr:col>
      <xdr:colOff>666750</xdr:colOff>
      <xdr:row>93</xdr:row>
      <xdr:rowOff>1000125</xdr:rowOff>
    </xdr:to>
    <xdr:pic>
      <xdr:nvPicPr>
        <xdr:cNvPr id="76603" name="그림 323">
          <a:extLst>
            <a:ext uri="{FF2B5EF4-FFF2-40B4-BE49-F238E27FC236}">
              <a16:creationId xmlns:a16="http://schemas.microsoft.com/office/drawing/2014/main" id="{7B20757E-07F9-9874-39AA-444C12055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30778250"/>
          <a:ext cx="2476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209550</xdr:colOff>
      <xdr:row>94</xdr:row>
      <xdr:rowOff>276225</xdr:rowOff>
    </xdr:from>
    <xdr:to>
      <xdr:col>2</xdr:col>
      <xdr:colOff>971550</xdr:colOff>
      <xdr:row>94</xdr:row>
      <xdr:rowOff>904875</xdr:rowOff>
    </xdr:to>
    <xdr:pic>
      <xdr:nvPicPr>
        <xdr:cNvPr id="76604" name="그림 324">
          <a:extLst>
            <a:ext uri="{FF2B5EF4-FFF2-40B4-BE49-F238E27FC236}">
              <a16:creationId xmlns:a16="http://schemas.microsoft.com/office/drawing/2014/main" id="{C9DB8C19-46D0-FA95-13F1-101601DC4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131930775"/>
          <a:ext cx="7620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95</xdr:row>
      <xdr:rowOff>47625</xdr:rowOff>
    </xdr:from>
    <xdr:to>
      <xdr:col>2</xdr:col>
      <xdr:colOff>781050</xdr:colOff>
      <xdr:row>95</xdr:row>
      <xdr:rowOff>1009650</xdr:rowOff>
    </xdr:to>
    <xdr:pic>
      <xdr:nvPicPr>
        <xdr:cNvPr id="76615" name="그림 335">
          <a:extLst>
            <a:ext uri="{FF2B5EF4-FFF2-40B4-BE49-F238E27FC236}">
              <a16:creationId xmlns:a16="http://schemas.microsoft.com/office/drawing/2014/main" id="{E1CF0DA5-3B15-51BC-898C-4BD1470ED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43751300"/>
          <a:ext cx="4000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96</xdr:row>
      <xdr:rowOff>66675</xdr:rowOff>
    </xdr:from>
    <xdr:to>
      <xdr:col>2</xdr:col>
      <xdr:colOff>781050</xdr:colOff>
      <xdr:row>96</xdr:row>
      <xdr:rowOff>1038225</xdr:rowOff>
    </xdr:to>
    <xdr:pic>
      <xdr:nvPicPr>
        <xdr:cNvPr id="76616" name="그림 336">
          <a:extLst>
            <a:ext uri="{FF2B5EF4-FFF2-40B4-BE49-F238E27FC236}">
              <a16:creationId xmlns:a16="http://schemas.microsoft.com/office/drawing/2014/main" id="{A19C1A60-9E7D-B6C0-5D97-7FA846F99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44865725"/>
          <a:ext cx="4000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97</xdr:row>
      <xdr:rowOff>104775</xdr:rowOff>
    </xdr:from>
    <xdr:to>
      <xdr:col>2</xdr:col>
      <xdr:colOff>781050</xdr:colOff>
      <xdr:row>97</xdr:row>
      <xdr:rowOff>1076325</xdr:rowOff>
    </xdr:to>
    <xdr:pic>
      <xdr:nvPicPr>
        <xdr:cNvPr id="76617" name="그림 337">
          <a:extLst>
            <a:ext uri="{FF2B5EF4-FFF2-40B4-BE49-F238E27FC236}">
              <a16:creationId xmlns:a16="http://schemas.microsoft.com/office/drawing/2014/main" id="{12C248BC-95B1-1B7B-4DFA-246DEF30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45999200"/>
          <a:ext cx="4000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98</xdr:row>
      <xdr:rowOff>66675</xdr:rowOff>
    </xdr:from>
    <xdr:to>
      <xdr:col>2</xdr:col>
      <xdr:colOff>771525</xdr:colOff>
      <xdr:row>98</xdr:row>
      <xdr:rowOff>1028700</xdr:rowOff>
    </xdr:to>
    <xdr:pic>
      <xdr:nvPicPr>
        <xdr:cNvPr id="76618" name="그림 338">
          <a:extLst>
            <a:ext uri="{FF2B5EF4-FFF2-40B4-BE49-F238E27FC236}">
              <a16:creationId xmlns:a16="http://schemas.microsoft.com/office/drawing/2014/main" id="{FDD4AE73-3B42-8EA6-8D3A-3D02D011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147056475"/>
          <a:ext cx="38100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102</xdr:row>
      <xdr:rowOff>66675</xdr:rowOff>
    </xdr:from>
    <xdr:to>
      <xdr:col>2</xdr:col>
      <xdr:colOff>828675</xdr:colOff>
      <xdr:row>102</xdr:row>
      <xdr:rowOff>1066800</xdr:rowOff>
    </xdr:to>
    <xdr:pic>
      <xdr:nvPicPr>
        <xdr:cNvPr id="76626" name="그림 346">
          <a:extLst>
            <a:ext uri="{FF2B5EF4-FFF2-40B4-BE49-F238E27FC236}">
              <a16:creationId xmlns:a16="http://schemas.microsoft.com/office/drawing/2014/main" id="{DF5B2A75-56F5-3C3B-93B8-10E93486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56914850"/>
          <a:ext cx="4095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103</xdr:row>
      <xdr:rowOff>66675</xdr:rowOff>
    </xdr:from>
    <xdr:to>
      <xdr:col>2</xdr:col>
      <xdr:colOff>828675</xdr:colOff>
      <xdr:row>103</xdr:row>
      <xdr:rowOff>1038225</xdr:rowOff>
    </xdr:to>
    <xdr:pic>
      <xdr:nvPicPr>
        <xdr:cNvPr id="76627" name="그림 347">
          <a:extLst>
            <a:ext uri="{FF2B5EF4-FFF2-40B4-BE49-F238E27FC236}">
              <a16:creationId xmlns:a16="http://schemas.microsoft.com/office/drawing/2014/main" id="{B7C31F9A-4F6E-544A-8045-C85303F98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58010225"/>
          <a:ext cx="40005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171450</xdr:colOff>
      <xdr:row>105</xdr:row>
      <xdr:rowOff>276225</xdr:rowOff>
    </xdr:from>
    <xdr:to>
      <xdr:col>2</xdr:col>
      <xdr:colOff>971550</xdr:colOff>
      <xdr:row>105</xdr:row>
      <xdr:rowOff>866775</xdr:rowOff>
    </xdr:to>
    <xdr:pic>
      <xdr:nvPicPr>
        <xdr:cNvPr id="76628" name="그림 348">
          <a:extLst>
            <a:ext uri="{FF2B5EF4-FFF2-40B4-BE49-F238E27FC236}">
              <a16:creationId xmlns:a16="http://schemas.microsoft.com/office/drawing/2014/main" id="{B4CC7042-E856-DED2-614C-7FF7B7573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160410525"/>
          <a:ext cx="8001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523875</xdr:colOff>
      <xdr:row>104</xdr:row>
      <xdr:rowOff>104775</xdr:rowOff>
    </xdr:from>
    <xdr:to>
      <xdr:col>2</xdr:col>
      <xdr:colOff>742950</xdr:colOff>
      <xdr:row>104</xdr:row>
      <xdr:rowOff>1000125</xdr:rowOff>
    </xdr:to>
    <xdr:pic>
      <xdr:nvPicPr>
        <xdr:cNvPr id="76629" name="그림 349">
          <a:extLst>
            <a:ext uri="{FF2B5EF4-FFF2-40B4-BE49-F238E27FC236}">
              <a16:creationId xmlns:a16="http://schemas.microsoft.com/office/drawing/2014/main" id="{1A671C6A-E8D1-82EC-AC73-8A9464179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159143700"/>
          <a:ext cx="219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118</xdr:row>
      <xdr:rowOff>104775</xdr:rowOff>
    </xdr:from>
    <xdr:to>
      <xdr:col>2</xdr:col>
      <xdr:colOff>781050</xdr:colOff>
      <xdr:row>118</xdr:row>
      <xdr:rowOff>1009650</xdr:rowOff>
    </xdr:to>
    <xdr:pic>
      <xdr:nvPicPr>
        <xdr:cNvPr id="76635" name="그림 355">
          <a:extLst>
            <a:ext uri="{FF2B5EF4-FFF2-40B4-BE49-F238E27FC236}">
              <a16:creationId xmlns:a16="http://schemas.microsoft.com/office/drawing/2014/main" id="{8FF4C763-D8CB-E206-E9EB-296811F81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89814200"/>
          <a:ext cx="38100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110</xdr:row>
      <xdr:rowOff>104775</xdr:rowOff>
    </xdr:from>
    <xdr:to>
      <xdr:col>2</xdr:col>
      <xdr:colOff>714375</xdr:colOff>
      <xdr:row>110</xdr:row>
      <xdr:rowOff>1028700</xdr:rowOff>
    </xdr:to>
    <xdr:pic>
      <xdr:nvPicPr>
        <xdr:cNvPr id="76636" name="그림 356">
          <a:extLst>
            <a:ext uri="{FF2B5EF4-FFF2-40B4-BE49-F238E27FC236}">
              <a16:creationId xmlns:a16="http://schemas.microsoft.com/office/drawing/2014/main" id="{8D8F4BD1-7AD1-E52A-2D4F-4DDC6FB1C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73383575"/>
          <a:ext cx="29527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111</xdr:row>
      <xdr:rowOff>47625</xdr:rowOff>
    </xdr:from>
    <xdr:to>
      <xdr:col>2</xdr:col>
      <xdr:colOff>714375</xdr:colOff>
      <xdr:row>111</xdr:row>
      <xdr:rowOff>1028700</xdr:rowOff>
    </xdr:to>
    <xdr:pic>
      <xdr:nvPicPr>
        <xdr:cNvPr id="76638" name="그림 358">
          <a:extLst>
            <a:ext uri="{FF2B5EF4-FFF2-40B4-BE49-F238E27FC236}">
              <a16:creationId xmlns:a16="http://schemas.microsoft.com/office/drawing/2014/main" id="{17EACEE6-3AE6-C822-C643-27565E28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75517175"/>
          <a:ext cx="3143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428625</xdr:colOff>
      <xdr:row>123</xdr:row>
      <xdr:rowOff>142875</xdr:rowOff>
    </xdr:from>
    <xdr:to>
      <xdr:col>2</xdr:col>
      <xdr:colOff>742950</xdr:colOff>
      <xdr:row>123</xdr:row>
      <xdr:rowOff>1028700</xdr:rowOff>
    </xdr:to>
    <xdr:pic>
      <xdr:nvPicPr>
        <xdr:cNvPr id="76639" name="그림 359">
          <a:extLst>
            <a:ext uri="{FF2B5EF4-FFF2-40B4-BE49-F238E27FC236}">
              <a16:creationId xmlns:a16="http://schemas.microsoft.com/office/drawing/2014/main" id="{22F3E613-161D-1D1E-168E-2F6FBEC10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99710675"/>
          <a:ext cx="3143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124</xdr:row>
      <xdr:rowOff>123825</xdr:rowOff>
    </xdr:from>
    <xdr:to>
      <xdr:col>2</xdr:col>
      <xdr:colOff>742950</xdr:colOff>
      <xdr:row>124</xdr:row>
      <xdr:rowOff>1009650</xdr:rowOff>
    </xdr:to>
    <xdr:pic>
      <xdr:nvPicPr>
        <xdr:cNvPr id="76640" name="그림 360">
          <a:extLst>
            <a:ext uri="{FF2B5EF4-FFF2-40B4-BE49-F238E27FC236}">
              <a16:creationId xmlns:a16="http://schemas.microsoft.com/office/drawing/2014/main" id="{3CCCB3DF-6D7C-8299-1D9C-EB1F60BC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200787000"/>
          <a:ext cx="31432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125</xdr:row>
      <xdr:rowOff>104775</xdr:rowOff>
    </xdr:from>
    <xdr:to>
      <xdr:col>2</xdr:col>
      <xdr:colOff>762000</xdr:colOff>
      <xdr:row>125</xdr:row>
      <xdr:rowOff>1047750</xdr:rowOff>
    </xdr:to>
    <xdr:pic>
      <xdr:nvPicPr>
        <xdr:cNvPr id="76641" name="그림 361">
          <a:extLst>
            <a:ext uri="{FF2B5EF4-FFF2-40B4-BE49-F238E27FC236}">
              <a16:creationId xmlns:a16="http://schemas.microsoft.com/office/drawing/2014/main" id="{0F62266B-CC5D-855A-21EE-934E2C361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201863325"/>
          <a:ext cx="33337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99</xdr:row>
      <xdr:rowOff>66675</xdr:rowOff>
    </xdr:from>
    <xdr:to>
      <xdr:col>2</xdr:col>
      <xdr:colOff>714375</xdr:colOff>
      <xdr:row>99</xdr:row>
      <xdr:rowOff>1057275</xdr:rowOff>
    </xdr:to>
    <xdr:pic>
      <xdr:nvPicPr>
        <xdr:cNvPr id="76642" name="그림 362">
          <a:extLst>
            <a:ext uri="{FF2B5EF4-FFF2-40B4-BE49-F238E27FC236}">
              <a16:creationId xmlns:a16="http://schemas.microsoft.com/office/drawing/2014/main" id="{14B634F0-0B58-BF88-E90C-EA3003771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48151850"/>
          <a:ext cx="28575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100</xdr:row>
      <xdr:rowOff>142875</xdr:rowOff>
    </xdr:from>
    <xdr:to>
      <xdr:col>2</xdr:col>
      <xdr:colOff>676275</xdr:colOff>
      <xdr:row>100</xdr:row>
      <xdr:rowOff>1000125</xdr:rowOff>
    </xdr:to>
    <xdr:pic>
      <xdr:nvPicPr>
        <xdr:cNvPr id="76643" name="그림 363">
          <a:extLst>
            <a:ext uri="{FF2B5EF4-FFF2-40B4-BE49-F238E27FC236}">
              <a16:creationId xmlns:a16="http://schemas.microsoft.com/office/drawing/2014/main" id="{041B25AE-269F-D842-0489-78B63F59E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49323425"/>
          <a:ext cx="2476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101</xdr:row>
      <xdr:rowOff>104775</xdr:rowOff>
    </xdr:from>
    <xdr:to>
      <xdr:col>2</xdr:col>
      <xdr:colOff>657225</xdr:colOff>
      <xdr:row>101</xdr:row>
      <xdr:rowOff>971550</xdr:rowOff>
    </xdr:to>
    <xdr:pic>
      <xdr:nvPicPr>
        <xdr:cNvPr id="76644" name="그림 364">
          <a:extLst>
            <a:ext uri="{FF2B5EF4-FFF2-40B4-BE49-F238E27FC236}">
              <a16:creationId xmlns:a16="http://schemas.microsoft.com/office/drawing/2014/main" id="{2B1D4606-10C4-0B67-A9DF-158E18FC2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50380700"/>
          <a:ext cx="2381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190500</xdr:colOff>
      <xdr:row>57</xdr:row>
      <xdr:rowOff>47625</xdr:rowOff>
    </xdr:from>
    <xdr:to>
      <xdr:col>2</xdr:col>
      <xdr:colOff>885825</xdr:colOff>
      <xdr:row>57</xdr:row>
      <xdr:rowOff>1057275</xdr:rowOff>
    </xdr:to>
    <xdr:pic>
      <xdr:nvPicPr>
        <xdr:cNvPr id="76652" name="그림 372">
          <a:extLst>
            <a:ext uri="{FF2B5EF4-FFF2-40B4-BE49-F238E27FC236}">
              <a16:creationId xmlns:a16="http://schemas.microsoft.com/office/drawing/2014/main" id="{8810B5A4-A470-9309-721E-DD70DB3B7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115414425"/>
          <a:ext cx="69532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171450</xdr:colOff>
      <xdr:row>58</xdr:row>
      <xdr:rowOff>47625</xdr:rowOff>
    </xdr:from>
    <xdr:to>
      <xdr:col>2</xdr:col>
      <xdr:colOff>857250</xdr:colOff>
      <xdr:row>58</xdr:row>
      <xdr:rowOff>1038225</xdr:rowOff>
    </xdr:to>
    <xdr:pic>
      <xdr:nvPicPr>
        <xdr:cNvPr id="76653" name="그림 373">
          <a:extLst>
            <a:ext uri="{FF2B5EF4-FFF2-40B4-BE49-F238E27FC236}">
              <a16:creationId xmlns:a16="http://schemas.microsoft.com/office/drawing/2014/main" id="{37775656-21A5-33A6-7C09-E1044F207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116500275"/>
          <a:ext cx="6858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190500</xdr:colOff>
      <xdr:row>59</xdr:row>
      <xdr:rowOff>85725</xdr:rowOff>
    </xdr:from>
    <xdr:to>
      <xdr:col>2</xdr:col>
      <xdr:colOff>847725</xdr:colOff>
      <xdr:row>59</xdr:row>
      <xdr:rowOff>1038225</xdr:rowOff>
    </xdr:to>
    <xdr:pic>
      <xdr:nvPicPr>
        <xdr:cNvPr id="76654" name="그림 374">
          <a:extLst>
            <a:ext uri="{FF2B5EF4-FFF2-40B4-BE49-F238E27FC236}">
              <a16:creationId xmlns:a16="http://schemas.microsoft.com/office/drawing/2014/main" id="{54A2F1DE-287E-107B-A302-F7B6571DF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117624225"/>
          <a:ext cx="6572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152400</xdr:colOff>
      <xdr:row>60</xdr:row>
      <xdr:rowOff>66675</xdr:rowOff>
    </xdr:from>
    <xdr:to>
      <xdr:col>2</xdr:col>
      <xdr:colOff>828675</xdr:colOff>
      <xdr:row>60</xdr:row>
      <xdr:rowOff>1047750</xdr:rowOff>
    </xdr:to>
    <xdr:pic>
      <xdr:nvPicPr>
        <xdr:cNvPr id="76655" name="그림 375">
          <a:extLst>
            <a:ext uri="{FF2B5EF4-FFF2-40B4-BE49-F238E27FC236}">
              <a16:creationId xmlns:a16="http://schemas.microsoft.com/office/drawing/2014/main" id="{EDC500AD-4735-8683-46C3-E4C64901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118691025"/>
          <a:ext cx="6762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152400</xdr:colOff>
      <xdr:row>61</xdr:row>
      <xdr:rowOff>47625</xdr:rowOff>
    </xdr:from>
    <xdr:to>
      <xdr:col>2</xdr:col>
      <xdr:colOff>866775</xdr:colOff>
      <xdr:row>61</xdr:row>
      <xdr:rowOff>1076325</xdr:rowOff>
    </xdr:to>
    <xdr:pic>
      <xdr:nvPicPr>
        <xdr:cNvPr id="76656" name="그림 376">
          <a:extLst>
            <a:ext uri="{FF2B5EF4-FFF2-40B4-BE49-F238E27FC236}">
              <a16:creationId xmlns:a16="http://schemas.microsoft.com/office/drawing/2014/main" id="{C60D8E17-5108-4917-0CBE-E12223A8C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119757825"/>
          <a:ext cx="7143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314325</xdr:colOff>
      <xdr:row>134</xdr:row>
      <xdr:rowOff>85725</xdr:rowOff>
    </xdr:from>
    <xdr:to>
      <xdr:col>2</xdr:col>
      <xdr:colOff>866775</xdr:colOff>
      <xdr:row>134</xdr:row>
      <xdr:rowOff>1009650</xdr:rowOff>
    </xdr:to>
    <xdr:pic>
      <xdr:nvPicPr>
        <xdr:cNvPr id="76658" name="그림 379">
          <a:extLst>
            <a:ext uri="{FF2B5EF4-FFF2-40B4-BE49-F238E27FC236}">
              <a16:creationId xmlns:a16="http://schemas.microsoft.com/office/drawing/2014/main" id="{22DA60D1-A141-D48B-CBE2-224E0567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213893400"/>
          <a:ext cx="552450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276225</xdr:colOff>
      <xdr:row>135</xdr:row>
      <xdr:rowOff>85725</xdr:rowOff>
    </xdr:from>
    <xdr:to>
      <xdr:col>2</xdr:col>
      <xdr:colOff>885825</xdr:colOff>
      <xdr:row>135</xdr:row>
      <xdr:rowOff>1057275</xdr:rowOff>
    </xdr:to>
    <xdr:pic>
      <xdr:nvPicPr>
        <xdr:cNvPr id="76660" name="그림 381">
          <a:extLst>
            <a:ext uri="{FF2B5EF4-FFF2-40B4-BE49-F238E27FC236}">
              <a16:creationId xmlns:a16="http://schemas.microsoft.com/office/drawing/2014/main" id="{0274A20A-116E-8FB9-1EEB-073B75624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216084150"/>
          <a:ext cx="6096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137</xdr:row>
      <xdr:rowOff>123825</xdr:rowOff>
    </xdr:from>
    <xdr:to>
      <xdr:col>2</xdr:col>
      <xdr:colOff>752475</xdr:colOff>
      <xdr:row>137</xdr:row>
      <xdr:rowOff>1000125</xdr:rowOff>
    </xdr:to>
    <xdr:pic>
      <xdr:nvPicPr>
        <xdr:cNvPr id="76661" name="그림 393">
          <a:extLst>
            <a:ext uri="{FF2B5EF4-FFF2-40B4-BE49-F238E27FC236}">
              <a16:creationId xmlns:a16="http://schemas.microsoft.com/office/drawing/2014/main" id="{5B37737A-BDED-8DCE-7422-75A1BA366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18313000"/>
          <a:ext cx="3619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138</xdr:row>
      <xdr:rowOff>123825</xdr:rowOff>
    </xdr:from>
    <xdr:to>
      <xdr:col>2</xdr:col>
      <xdr:colOff>733425</xdr:colOff>
      <xdr:row>138</xdr:row>
      <xdr:rowOff>990600</xdr:rowOff>
    </xdr:to>
    <xdr:pic>
      <xdr:nvPicPr>
        <xdr:cNvPr id="76662" name="그림 394">
          <a:extLst>
            <a:ext uri="{FF2B5EF4-FFF2-40B4-BE49-F238E27FC236}">
              <a16:creationId xmlns:a16="http://schemas.microsoft.com/office/drawing/2014/main" id="{72E364AC-200B-975D-317F-924E5F58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219408375"/>
          <a:ext cx="36195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82</xdr:row>
      <xdr:rowOff>123825</xdr:rowOff>
    </xdr:from>
    <xdr:to>
      <xdr:col>2</xdr:col>
      <xdr:colOff>781050</xdr:colOff>
      <xdr:row>82</xdr:row>
      <xdr:rowOff>1028700</xdr:rowOff>
    </xdr:to>
    <xdr:pic>
      <xdr:nvPicPr>
        <xdr:cNvPr id="76663" name="그림 295">
          <a:extLst>
            <a:ext uri="{FF2B5EF4-FFF2-40B4-BE49-F238E27FC236}">
              <a16:creationId xmlns:a16="http://schemas.microsoft.com/office/drawing/2014/main" id="{B5D61FD3-38C8-6EFF-0DAF-C3893A5D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178879500"/>
          <a:ext cx="36195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112</xdr:row>
      <xdr:rowOff>66675</xdr:rowOff>
    </xdr:from>
    <xdr:to>
      <xdr:col>2</xdr:col>
      <xdr:colOff>742950</xdr:colOff>
      <xdr:row>112</xdr:row>
      <xdr:rowOff>1047750</xdr:rowOff>
    </xdr:to>
    <xdr:pic>
      <xdr:nvPicPr>
        <xdr:cNvPr id="76665" name="그림 395">
          <a:extLst>
            <a:ext uri="{FF2B5EF4-FFF2-40B4-BE49-F238E27FC236}">
              <a16:creationId xmlns:a16="http://schemas.microsoft.com/office/drawing/2014/main" id="{B839E047-79F2-ADCF-5021-51253132C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83203850"/>
          <a:ext cx="31432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114</xdr:row>
      <xdr:rowOff>47625</xdr:rowOff>
    </xdr:from>
    <xdr:to>
      <xdr:col>2</xdr:col>
      <xdr:colOff>752475</xdr:colOff>
      <xdr:row>114</xdr:row>
      <xdr:rowOff>1057275</xdr:rowOff>
    </xdr:to>
    <xdr:pic>
      <xdr:nvPicPr>
        <xdr:cNvPr id="76666" name="그림 396">
          <a:extLst>
            <a:ext uri="{FF2B5EF4-FFF2-40B4-BE49-F238E27FC236}">
              <a16:creationId xmlns:a16="http://schemas.microsoft.com/office/drawing/2014/main" id="{BC599F2B-9B99-638A-248A-F016FBF2C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85375550"/>
          <a:ext cx="323850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428625</xdr:colOff>
      <xdr:row>113</xdr:row>
      <xdr:rowOff>66675</xdr:rowOff>
    </xdr:from>
    <xdr:to>
      <xdr:col>2</xdr:col>
      <xdr:colOff>742950</xdr:colOff>
      <xdr:row>113</xdr:row>
      <xdr:rowOff>1038225</xdr:rowOff>
    </xdr:to>
    <xdr:pic>
      <xdr:nvPicPr>
        <xdr:cNvPr id="76667" name="그림 397">
          <a:extLst>
            <a:ext uri="{FF2B5EF4-FFF2-40B4-BE49-F238E27FC236}">
              <a16:creationId xmlns:a16="http://schemas.microsoft.com/office/drawing/2014/main" id="{A63B296A-BD04-EC17-2B43-BED32AA93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184299225"/>
          <a:ext cx="3143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447675</xdr:colOff>
      <xdr:row>115</xdr:row>
      <xdr:rowOff>85725</xdr:rowOff>
    </xdr:from>
    <xdr:to>
      <xdr:col>2</xdr:col>
      <xdr:colOff>762000</xdr:colOff>
      <xdr:row>115</xdr:row>
      <xdr:rowOff>1057275</xdr:rowOff>
    </xdr:to>
    <xdr:pic>
      <xdr:nvPicPr>
        <xdr:cNvPr id="76668" name="그림 398">
          <a:extLst>
            <a:ext uri="{FF2B5EF4-FFF2-40B4-BE49-F238E27FC236}">
              <a16:creationId xmlns:a16="http://schemas.microsoft.com/office/drawing/2014/main" id="{826415B6-A16A-BFB5-97AE-A8BD048C2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186509025"/>
          <a:ext cx="3143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116</xdr:row>
      <xdr:rowOff>85725</xdr:rowOff>
    </xdr:from>
    <xdr:to>
      <xdr:col>2</xdr:col>
      <xdr:colOff>904875</xdr:colOff>
      <xdr:row>116</xdr:row>
      <xdr:rowOff>1038225</xdr:rowOff>
    </xdr:to>
    <xdr:pic>
      <xdr:nvPicPr>
        <xdr:cNvPr id="76669" name="그림 399">
          <a:extLst>
            <a:ext uri="{FF2B5EF4-FFF2-40B4-BE49-F238E27FC236}">
              <a16:creationId xmlns:a16="http://schemas.microsoft.com/office/drawing/2014/main" id="{25448650-C3F2-116C-68C1-607F83B9B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187604400"/>
          <a:ext cx="6667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228600</xdr:colOff>
      <xdr:row>117</xdr:row>
      <xdr:rowOff>66675</xdr:rowOff>
    </xdr:from>
    <xdr:to>
      <xdr:col>2</xdr:col>
      <xdr:colOff>962025</xdr:colOff>
      <xdr:row>117</xdr:row>
      <xdr:rowOff>1019175</xdr:rowOff>
    </xdr:to>
    <xdr:pic>
      <xdr:nvPicPr>
        <xdr:cNvPr id="76670" name="그림 400">
          <a:extLst>
            <a:ext uri="{FF2B5EF4-FFF2-40B4-BE49-F238E27FC236}">
              <a16:creationId xmlns:a16="http://schemas.microsoft.com/office/drawing/2014/main" id="{D67AE4D5-ED03-7A91-93D0-75E82F056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188680725"/>
          <a:ext cx="7334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447675</xdr:colOff>
      <xdr:row>136</xdr:row>
      <xdr:rowOff>142875</xdr:rowOff>
    </xdr:from>
    <xdr:to>
      <xdr:col>2</xdr:col>
      <xdr:colOff>723900</xdr:colOff>
      <xdr:row>136</xdr:row>
      <xdr:rowOff>990600</xdr:rowOff>
    </xdr:to>
    <xdr:pic>
      <xdr:nvPicPr>
        <xdr:cNvPr id="76671" name="그림 401">
          <a:extLst>
            <a:ext uri="{FF2B5EF4-FFF2-40B4-BE49-F238E27FC236}">
              <a16:creationId xmlns:a16="http://schemas.microsoft.com/office/drawing/2014/main" id="{DD12C54B-935A-707E-6833-52900E326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17236675"/>
          <a:ext cx="27622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126</xdr:row>
      <xdr:rowOff>104775</xdr:rowOff>
    </xdr:from>
    <xdr:to>
      <xdr:col>2</xdr:col>
      <xdr:colOff>762000</xdr:colOff>
      <xdr:row>126</xdr:row>
      <xdr:rowOff>1038225</xdr:rowOff>
    </xdr:to>
    <xdr:pic>
      <xdr:nvPicPr>
        <xdr:cNvPr id="76672" name="그림 402">
          <a:extLst>
            <a:ext uri="{FF2B5EF4-FFF2-40B4-BE49-F238E27FC236}">
              <a16:creationId xmlns:a16="http://schemas.microsoft.com/office/drawing/2014/main" id="{58C59CEE-493B-0F0A-7EB2-42E48F60C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02958700"/>
          <a:ext cx="2762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485775</xdr:colOff>
      <xdr:row>127</xdr:row>
      <xdr:rowOff>66675</xdr:rowOff>
    </xdr:from>
    <xdr:to>
      <xdr:col>2</xdr:col>
      <xdr:colOff>781050</xdr:colOff>
      <xdr:row>127</xdr:row>
      <xdr:rowOff>1076325</xdr:rowOff>
    </xdr:to>
    <xdr:pic>
      <xdr:nvPicPr>
        <xdr:cNvPr id="76673" name="그림 403">
          <a:extLst>
            <a:ext uri="{FF2B5EF4-FFF2-40B4-BE49-F238E27FC236}">
              <a16:creationId xmlns:a16="http://schemas.microsoft.com/office/drawing/2014/main" id="{0B45CAAE-7537-4EE4-34B3-7FB365074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04015975"/>
          <a:ext cx="29527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495300</xdr:colOff>
      <xdr:row>128</xdr:row>
      <xdr:rowOff>85725</xdr:rowOff>
    </xdr:from>
    <xdr:to>
      <xdr:col>2</xdr:col>
      <xdr:colOff>781050</xdr:colOff>
      <xdr:row>128</xdr:row>
      <xdr:rowOff>1047750</xdr:rowOff>
    </xdr:to>
    <xdr:pic>
      <xdr:nvPicPr>
        <xdr:cNvPr id="76674" name="그림 404">
          <a:extLst>
            <a:ext uri="{FF2B5EF4-FFF2-40B4-BE49-F238E27FC236}">
              <a16:creationId xmlns:a16="http://schemas.microsoft.com/office/drawing/2014/main" id="{5C7A2EE4-37CF-BD94-8C15-5DB47CB7C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" y="205130400"/>
          <a:ext cx="285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129</xdr:row>
      <xdr:rowOff>85725</xdr:rowOff>
    </xdr:from>
    <xdr:to>
      <xdr:col>2</xdr:col>
      <xdr:colOff>809625</xdr:colOff>
      <xdr:row>129</xdr:row>
      <xdr:rowOff>1057275</xdr:rowOff>
    </xdr:to>
    <xdr:pic>
      <xdr:nvPicPr>
        <xdr:cNvPr id="76681" name="그림 411">
          <a:extLst>
            <a:ext uri="{FF2B5EF4-FFF2-40B4-BE49-F238E27FC236}">
              <a16:creationId xmlns:a16="http://schemas.microsoft.com/office/drawing/2014/main" id="{10850BA2-3B83-FF56-1328-174D4DFF8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206225775"/>
          <a:ext cx="3429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130</xdr:row>
      <xdr:rowOff>66675</xdr:rowOff>
    </xdr:from>
    <xdr:to>
      <xdr:col>2</xdr:col>
      <xdr:colOff>809625</xdr:colOff>
      <xdr:row>130</xdr:row>
      <xdr:rowOff>1038225</xdr:rowOff>
    </xdr:to>
    <xdr:pic>
      <xdr:nvPicPr>
        <xdr:cNvPr id="76682" name="그림 412">
          <a:extLst>
            <a:ext uri="{FF2B5EF4-FFF2-40B4-BE49-F238E27FC236}">
              <a16:creationId xmlns:a16="http://schemas.microsoft.com/office/drawing/2014/main" id="{4EFE3761-CEDD-8066-E4AF-12415BCD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207302100"/>
          <a:ext cx="3429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131</xdr:row>
      <xdr:rowOff>85725</xdr:rowOff>
    </xdr:from>
    <xdr:to>
      <xdr:col>2</xdr:col>
      <xdr:colOff>809625</xdr:colOff>
      <xdr:row>131</xdr:row>
      <xdr:rowOff>1057275</xdr:rowOff>
    </xdr:to>
    <xdr:pic>
      <xdr:nvPicPr>
        <xdr:cNvPr id="76683" name="그림 413">
          <a:extLst>
            <a:ext uri="{FF2B5EF4-FFF2-40B4-BE49-F238E27FC236}">
              <a16:creationId xmlns:a16="http://schemas.microsoft.com/office/drawing/2014/main" id="{4CEFE356-53F4-3A8B-C477-A9F63C2CA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208416525"/>
          <a:ext cx="3429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132</xdr:row>
      <xdr:rowOff>123825</xdr:rowOff>
    </xdr:from>
    <xdr:to>
      <xdr:col>2</xdr:col>
      <xdr:colOff>800100</xdr:colOff>
      <xdr:row>132</xdr:row>
      <xdr:rowOff>1038225</xdr:rowOff>
    </xdr:to>
    <xdr:pic>
      <xdr:nvPicPr>
        <xdr:cNvPr id="76684" name="그림 414">
          <a:extLst>
            <a:ext uri="{FF2B5EF4-FFF2-40B4-BE49-F238E27FC236}">
              <a16:creationId xmlns:a16="http://schemas.microsoft.com/office/drawing/2014/main" id="{3EDB7B6A-F592-25D4-349F-DB4C1493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209550000"/>
          <a:ext cx="33337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466725</xdr:colOff>
      <xdr:row>133</xdr:row>
      <xdr:rowOff>38100</xdr:rowOff>
    </xdr:from>
    <xdr:to>
      <xdr:col>2</xdr:col>
      <xdr:colOff>828675</xdr:colOff>
      <xdr:row>133</xdr:row>
      <xdr:rowOff>1057275</xdr:rowOff>
    </xdr:to>
    <xdr:pic>
      <xdr:nvPicPr>
        <xdr:cNvPr id="76685" name="그림 415">
          <a:extLst>
            <a:ext uri="{FF2B5EF4-FFF2-40B4-BE49-F238E27FC236}">
              <a16:creationId xmlns:a16="http://schemas.microsoft.com/office/drawing/2014/main" id="{509822EA-28A9-3127-4AC1-A4873DF26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210559650"/>
          <a:ext cx="3619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139</xdr:row>
      <xdr:rowOff>76200</xdr:rowOff>
    </xdr:from>
    <xdr:to>
      <xdr:col>2</xdr:col>
      <xdr:colOff>819150</xdr:colOff>
      <xdr:row>139</xdr:row>
      <xdr:rowOff>1028700</xdr:rowOff>
    </xdr:to>
    <xdr:pic>
      <xdr:nvPicPr>
        <xdr:cNvPr id="76686" name="그림 382">
          <a:extLst>
            <a:ext uri="{FF2B5EF4-FFF2-40B4-BE49-F238E27FC236}">
              <a16:creationId xmlns:a16="http://schemas.microsoft.com/office/drawing/2014/main" id="{763F2583-75BA-0BE7-9AF2-F0DA33DC7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220456125"/>
          <a:ext cx="5238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140</xdr:row>
      <xdr:rowOff>66675</xdr:rowOff>
    </xdr:from>
    <xdr:to>
      <xdr:col>2</xdr:col>
      <xdr:colOff>838200</xdr:colOff>
      <xdr:row>140</xdr:row>
      <xdr:rowOff>1038225</xdr:rowOff>
    </xdr:to>
    <xdr:pic>
      <xdr:nvPicPr>
        <xdr:cNvPr id="76687" name="그림 383">
          <a:extLst>
            <a:ext uri="{FF2B5EF4-FFF2-40B4-BE49-F238E27FC236}">
              <a16:creationId xmlns:a16="http://schemas.microsoft.com/office/drawing/2014/main" id="{37E91C49-69F4-EC85-4936-08FBA48D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221551500"/>
          <a:ext cx="5429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314325</xdr:colOff>
      <xdr:row>141</xdr:row>
      <xdr:rowOff>85725</xdr:rowOff>
    </xdr:from>
    <xdr:to>
      <xdr:col>2</xdr:col>
      <xdr:colOff>838200</xdr:colOff>
      <xdr:row>141</xdr:row>
      <xdr:rowOff>1038225</xdr:rowOff>
    </xdr:to>
    <xdr:pic>
      <xdr:nvPicPr>
        <xdr:cNvPr id="76688" name="그림 384">
          <a:extLst>
            <a:ext uri="{FF2B5EF4-FFF2-40B4-BE49-F238E27FC236}">
              <a16:creationId xmlns:a16="http://schemas.microsoft.com/office/drawing/2014/main" id="{E1C2D1DE-E3AF-0BC8-A0D7-D15105051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222675450"/>
          <a:ext cx="5238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342900</xdr:colOff>
      <xdr:row>142</xdr:row>
      <xdr:rowOff>85725</xdr:rowOff>
    </xdr:from>
    <xdr:to>
      <xdr:col>2</xdr:col>
      <xdr:colOff>742950</xdr:colOff>
      <xdr:row>142</xdr:row>
      <xdr:rowOff>1028700</xdr:rowOff>
    </xdr:to>
    <xdr:pic>
      <xdr:nvPicPr>
        <xdr:cNvPr id="76689" name="그림 385">
          <a:extLst>
            <a:ext uri="{FF2B5EF4-FFF2-40B4-BE49-F238E27FC236}">
              <a16:creationId xmlns:a16="http://schemas.microsoft.com/office/drawing/2014/main" id="{D6ABE4FA-0ACF-5EAF-B28D-40CB0925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23780350"/>
          <a:ext cx="4000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342900</xdr:colOff>
      <xdr:row>143</xdr:row>
      <xdr:rowOff>47625</xdr:rowOff>
    </xdr:from>
    <xdr:to>
      <xdr:col>2</xdr:col>
      <xdr:colOff>762000</xdr:colOff>
      <xdr:row>143</xdr:row>
      <xdr:rowOff>1038225</xdr:rowOff>
    </xdr:to>
    <xdr:pic>
      <xdr:nvPicPr>
        <xdr:cNvPr id="76690" name="그림 386">
          <a:extLst>
            <a:ext uri="{FF2B5EF4-FFF2-40B4-BE49-F238E27FC236}">
              <a16:creationId xmlns:a16="http://schemas.microsoft.com/office/drawing/2014/main" id="{515E4F6B-2B0D-013B-DE1A-8E0D40B04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24847150"/>
          <a:ext cx="41910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342900</xdr:colOff>
      <xdr:row>144</xdr:row>
      <xdr:rowOff>85725</xdr:rowOff>
    </xdr:from>
    <xdr:to>
      <xdr:col>2</xdr:col>
      <xdr:colOff>742950</xdr:colOff>
      <xdr:row>144</xdr:row>
      <xdr:rowOff>1038225</xdr:rowOff>
    </xdr:to>
    <xdr:pic>
      <xdr:nvPicPr>
        <xdr:cNvPr id="76694" name="그림 391">
          <a:extLst>
            <a:ext uri="{FF2B5EF4-FFF2-40B4-BE49-F238E27FC236}">
              <a16:creationId xmlns:a16="http://schemas.microsoft.com/office/drawing/2014/main" id="{C194CEBD-86F7-5571-1654-04784A21E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29304850"/>
          <a:ext cx="4000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361950</xdr:colOff>
      <xdr:row>147</xdr:row>
      <xdr:rowOff>104775</xdr:rowOff>
    </xdr:from>
    <xdr:to>
      <xdr:col>2</xdr:col>
      <xdr:colOff>781050</xdr:colOff>
      <xdr:row>147</xdr:row>
      <xdr:rowOff>1057275</xdr:rowOff>
    </xdr:to>
    <xdr:pic>
      <xdr:nvPicPr>
        <xdr:cNvPr id="76695" name="그림 416">
          <a:extLst>
            <a:ext uri="{FF2B5EF4-FFF2-40B4-BE49-F238E27FC236}">
              <a16:creationId xmlns:a16="http://schemas.microsoft.com/office/drawing/2014/main" id="{C7465C58-37CC-F36E-F154-4ED1BD0E4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32638600"/>
          <a:ext cx="4191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342900</xdr:colOff>
      <xdr:row>145</xdr:row>
      <xdr:rowOff>47625</xdr:rowOff>
    </xdr:from>
    <xdr:to>
      <xdr:col>2</xdr:col>
      <xdr:colOff>752475</xdr:colOff>
      <xdr:row>145</xdr:row>
      <xdr:rowOff>1047750</xdr:rowOff>
    </xdr:to>
    <xdr:pic>
      <xdr:nvPicPr>
        <xdr:cNvPr id="76696" name="그림 417">
          <a:extLst>
            <a:ext uri="{FF2B5EF4-FFF2-40B4-BE49-F238E27FC236}">
              <a16:creationId xmlns:a16="http://schemas.microsoft.com/office/drawing/2014/main" id="{181E5DDF-2C85-D53E-0DBF-545D79B4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30371650"/>
          <a:ext cx="409575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342900</xdr:colOff>
      <xdr:row>146</xdr:row>
      <xdr:rowOff>38100</xdr:rowOff>
    </xdr:from>
    <xdr:to>
      <xdr:col>2</xdr:col>
      <xdr:colOff>771525</xdr:colOff>
      <xdr:row>146</xdr:row>
      <xdr:rowOff>1076325</xdr:rowOff>
    </xdr:to>
    <xdr:pic>
      <xdr:nvPicPr>
        <xdr:cNvPr id="76697" name="그림 418">
          <a:extLst>
            <a:ext uri="{FF2B5EF4-FFF2-40B4-BE49-F238E27FC236}">
              <a16:creationId xmlns:a16="http://schemas.microsoft.com/office/drawing/2014/main" id="{23386D51-6336-9D5C-D7DB-DFB42929C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31467025"/>
          <a:ext cx="4286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148</xdr:row>
      <xdr:rowOff>85725</xdr:rowOff>
    </xdr:from>
    <xdr:to>
      <xdr:col>2</xdr:col>
      <xdr:colOff>781050</xdr:colOff>
      <xdr:row>148</xdr:row>
      <xdr:rowOff>1000125</xdr:rowOff>
    </xdr:to>
    <xdr:pic>
      <xdr:nvPicPr>
        <xdr:cNvPr id="76698" name="그림 419">
          <a:extLst>
            <a:ext uri="{FF2B5EF4-FFF2-40B4-BE49-F238E27FC236}">
              <a16:creationId xmlns:a16="http://schemas.microsoft.com/office/drawing/2014/main" id="{ABBEF1A9-82B7-ABBD-09AD-E2EBF1AA2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33724450"/>
          <a:ext cx="4000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149</xdr:row>
      <xdr:rowOff>66675</xdr:rowOff>
    </xdr:from>
    <xdr:to>
      <xdr:col>2</xdr:col>
      <xdr:colOff>790575</xdr:colOff>
      <xdr:row>149</xdr:row>
      <xdr:rowOff>1000125</xdr:rowOff>
    </xdr:to>
    <xdr:pic>
      <xdr:nvPicPr>
        <xdr:cNvPr id="76700" name="그림 169">
          <a:extLst>
            <a:ext uri="{FF2B5EF4-FFF2-40B4-BE49-F238E27FC236}">
              <a16:creationId xmlns:a16="http://schemas.microsoft.com/office/drawing/2014/main" id="{DA6CF922-71C2-CFF8-37E6-C40015992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34810300"/>
          <a:ext cx="4000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152400</xdr:colOff>
      <xdr:row>151</xdr:row>
      <xdr:rowOff>152400</xdr:rowOff>
    </xdr:from>
    <xdr:to>
      <xdr:col>2</xdr:col>
      <xdr:colOff>1000125</xdr:colOff>
      <xdr:row>151</xdr:row>
      <xdr:rowOff>990600</xdr:rowOff>
    </xdr:to>
    <xdr:pic>
      <xdr:nvPicPr>
        <xdr:cNvPr id="76702" name="그림 172">
          <a:extLst>
            <a:ext uri="{FF2B5EF4-FFF2-40B4-BE49-F238E27FC236}">
              <a16:creationId xmlns:a16="http://schemas.microsoft.com/office/drawing/2014/main" id="{F4F16B29-9D83-963D-62EA-D3946A1F6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38210725"/>
          <a:ext cx="8477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152400</xdr:colOff>
      <xdr:row>152</xdr:row>
      <xdr:rowOff>142875</xdr:rowOff>
    </xdr:from>
    <xdr:to>
      <xdr:col>2</xdr:col>
      <xdr:colOff>1000125</xdr:colOff>
      <xdr:row>152</xdr:row>
      <xdr:rowOff>981075</xdr:rowOff>
    </xdr:to>
    <xdr:pic>
      <xdr:nvPicPr>
        <xdr:cNvPr id="76703" name="그림 173">
          <a:extLst>
            <a:ext uri="{FF2B5EF4-FFF2-40B4-BE49-F238E27FC236}">
              <a16:creationId xmlns:a16="http://schemas.microsoft.com/office/drawing/2014/main" id="{FCFE7EF2-B344-6552-75D1-F2DC5B76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39306100"/>
          <a:ext cx="8477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190500</xdr:colOff>
      <xdr:row>153</xdr:row>
      <xdr:rowOff>104775</xdr:rowOff>
    </xdr:from>
    <xdr:to>
      <xdr:col>2</xdr:col>
      <xdr:colOff>1038225</xdr:colOff>
      <xdr:row>153</xdr:row>
      <xdr:rowOff>942975</xdr:rowOff>
    </xdr:to>
    <xdr:pic>
      <xdr:nvPicPr>
        <xdr:cNvPr id="76704" name="그림 174">
          <a:extLst>
            <a:ext uri="{FF2B5EF4-FFF2-40B4-BE49-F238E27FC236}">
              <a16:creationId xmlns:a16="http://schemas.microsoft.com/office/drawing/2014/main" id="{6718D58C-7334-61FA-910B-B6D19700D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240372900"/>
          <a:ext cx="8477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457200</xdr:colOff>
      <xdr:row>159</xdr:row>
      <xdr:rowOff>123825</xdr:rowOff>
    </xdr:from>
    <xdr:to>
      <xdr:col>2</xdr:col>
      <xdr:colOff>704850</xdr:colOff>
      <xdr:row>159</xdr:row>
      <xdr:rowOff>981075</xdr:rowOff>
    </xdr:to>
    <xdr:pic>
      <xdr:nvPicPr>
        <xdr:cNvPr id="76705" name="그림 176">
          <a:extLst>
            <a:ext uri="{FF2B5EF4-FFF2-40B4-BE49-F238E27FC236}">
              <a16:creationId xmlns:a16="http://schemas.microsoft.com/office/drawing/2014/main" id="{4A7CBDF4-B093-DACD-8E4D-F45DADE6E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3100" y="243706650"/>
          <a:ext cx="2476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158</xdr:row>
      <xdr:rowOff>47625</xdr:rowOff>
    </xdr:from>
    <xdr:to>
      <xdr:col>2</xdr:col>
      <xdr:colOff>723900</xdr:colOff>
      <xdr:row>158</xdr:row>
      <xdr:rowOff>1038225</xdr:rowOff>
    </xdr:to>
    <xdr:pic>
      <xdr:nvPicPr>
        <xdr:cNvPr id="76706" name="그림 177">
          <a:extLst>
            <a:ext uri="{FF2B5EF4-FFF2-40B4-BE49-F238E27FC236}">
              <a16:creationId xmlns:a16="http://schemas.microsoft.com/office/drawing/2014/main" id="{DF21900A-52A1-2D65-5CED-3EFB3E31F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242525550"/>
          <a:ext cx="285750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157</xdr:row>
      <xdr:rowOff>66675</xdr:rowOff>
    </xdr:from>
    <xdr:to>
      <xdr:col>2</xdr:col>
      <xdr:colOff>714375</xdr:colOff>
      <xdr:row>157</xdr:row>
      <xdr:rowOff>1028700</xdr:rowOff>
    </xdr:to>
    <xdr:pic>
      <xdr:nvPicPr>
        <xdr:cNvPr id="76707" name="그림 178">
          <a:extLst>
            <a:ext uri="{FF2B5EF4-FFF2-40B4-BE49-F238E27FC236}">
              <a16:creationId xmlns:a16="http://schemas.microsoft.com/office/drawing/2014/main" id="{310C5890-C955-AC11-B5FA-6B1098A72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241439700"/>
          <a:ext cx="2762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219075</xdr:colOff>
      <xdr:row>160</xdr:row>
      <xdr:rowOff>123825</xdr:rowOff>
    </xdr:from>
    <xdr:to>
      <xdr:col>2</xdr:col>
      <xdr:colOff>838200</xdr:colOff>
      <xdr:row>160</xdr:row>
      <xdr:rowOff>1000125</xdr:rowOff>
    </xdr:to>
    <xdr:pic>
      <xdr:nvPicPr>
        <xdr:cNvPr id="76713" name="그림 185">
          <a:extLst>
            <a:ext uri="{FF2B5EF4-FFF2-40B4-BE49-F238E27FC236}">
              <a16:creationId xmlns:a16="http://schemas.microsoft.com/office/drawing/2014/main" id="{688E229A-00A3-F7A6-E995-DE5AAC543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250336050"/>
          <a:ext cx="6191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352425</xdr:colOff>
      <xdr:row>166</xdr:row>
      <xdr:rowOff>133350</xdr:rowOff>
    </xdr:from>
    <xdr:to>
      <xdr:col>2</xdr:col>
      <xdr:colOff>790575</xdr:colOff>
      <xdr:row>166</xdr:row>
      <xdr:rowOff>962025</xdr:rowOff>
    </xdr:to>
    <xdr:pic>
      <xdr:nvPicPr>
        <xdr:cNvPr id="76715" name="그림 20">
          <a:extLst>
            <a:ext uri="{FF2B5EF4-FFF2-40B4-BE49-F238E27FC236}">
              <a16:creationId xmlns:a16="http://schemas.microsoft.com/office/drawing/2014/main" id="{04E8ACF6-5731-C4BF-60D3-20787BCC3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259184775"/>
          <a:ext cx="4381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276225</xdr:colOff>
      <xdr:row>170</xdr:row>
      <xdr:rowOff>104775</xdr:rowOff>
    </xdr:from>
    <xdr:to>
      <xdr:col>2</xdr:col>
      <xdr:colOff>952500</xdr:colOff>
      <xdr:row>170</xdr:row>
      <xdr:rowOff>1028700</xdr:rowOff>
    </xdr:to>
    <xdr:pic>
      <xdr:nvPicPr>
        <xdr:cNvPr id="76716" name="그림 22">
          <a:extLst>
            <a:ext uri="{FF2B5EF4-FFF2-40B4-BE49-F238E27FC236}">
              <a16:creationId xmlns:a16="http://schemas.microsoft.com/office/drawing/2014/main" id="{9A4E4A22-6E9F-A16D-70E1-9CD4410E0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264680700"/>
          <a:ext cx="67627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167</xdr:row>
      <xdr:rowOff>66675</xdr:rowOff>
    </xdr:from>
    <xdr:to>
      <xdr:col>2</xdr:col>
      <xdr:colOff>952500</xdr:colOff>
      <xdr:row>167</xdr:row>
      <xdr:rowOff>1047750</xdr:rowOff>
    </xdr:to>
    <xdr:pic>
      <xdr:nvPicPr>
        <xdr:cNvPr id="76717" name="그림 23">
          <a:extLst>
            <a:ext uri="{FF2B5EF4-FFF2-40B4-BE49-F238E27FC236}">
              <a16:creationId xmlns:a16="http://schemas.microsoft.com/office/drawing/2014/main" id="{B1365701-7886-647D-58AF-FF6F64E0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61327900"/>
          <a:ext cx="71437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169</xdr:row>
      <xdr:rowOff>47625</xdr:rowOff>
    </xdr:from>
    <xdr:to>
      <xdr:col>2</xdr:col>
      <xdr:colOff>971550</xdr:colOff>
      <xdr:row>169</xdr:row>
      <xdr:rowOff>1057275</xdr:rowOff>
    </xdr:to>
    <xdr:pic>
      <xdr:nvPicPr>
        <xdr:cNvPr id="76718" name="그림 24">
          <a:extLst>
            <a:ext uri="{FF2B5EF4-FFF2-40B4-BE49-F238E27FC236}">
              <a16:creationId xmlns:a16="http://schemas.microsoft.com/office/drawing/2014/main" id="{5F53F3C8-BEA0-9BFF-9F5E-31B99D715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63518650"/>
          <a:ext cx="73342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257175</xdr:colOff>
      <xdr:row>171</xdr:row>
      <xdr:rowOff>66675</xdr:rowOff>
    </xdr:from>
    <xdr:to>
      <xdr:col>2</xdr:col>
      <xdr:colOff>971550</xdr:colOff>
      <xdr:row>171</xdr:row>
      <xdr:rowOff>1057275</xdr:rowOff>
    </xdr:to>
    <xdr:pic>
      <xdr:nvPicPr>
        <xdr:cNvPr id="76719" name="그림 25">
          <a:extLst>
            <a:ext uri="{FF2B5EF4-FFF2-40B4-BE49-F238E27FC236}">
              <a16:creationId xmlns:a16="http://schemas.microsoft.com/office/drawing/2014/main" id="{E3732CF5-605E-D52E-91D2-159257CBD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265747500"/>
          <a:ext cx="7143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238125</xdr:colOff>
      <xdr:row>168</xdr:row>
      <xdr:rowOff>47625</xdr:rowOff>
    </xdr:from>
    <xdr:to>
      <xdr:col>2</xdr:col>
      <xdr:colOff>971550</xdr:colOff>
      <xdr:row>168</xdr:row>
      <xdr:rowOff>1057275</xdr:rowOff>
    </xdr:to>
    <xdr:pic>
      <xdr:nvPicPr>
        <xdr:cNvPr id="76720" name="그림 26">
          <a:extLst>
            <a:ext uri="{FF2B5EF4-FFF2-40B4-BE49-F238E27FC236}">
              <a16:creationId xmlns:a16="http://schemas.microsoft.com/office/drawing/2014/main" id="{344C4BD9-E57C-0DFB-C231-6C4DF514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" y="262413750"/>
          <a:ext cx="733425" cy="1009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352425</xdr:colOff>
      <xdr:row>40</xdr:row>
      <xdr:rowOff>104775</xdr:rowOff>
    </xdr:from>
    <xdr:to>
      <xdr:col>2</xdr:col>
      <xdr:colOff>781050</xdr:colOff>
      <xdr:row>40</xdr:row>
      <xdr:rowOff>1038225</xdr:rowOff>
    </xdr:to>
    <xdr:pic>
      <xdr:nvPicPr>
        <xdr:cNvPr id="76721" name="그림 424">
          <a:extLst>
            <a:ext uri="{FF2B5EF4-FFF2-40B4-BE49-F238E27FC236}">
              <a16:creationId xmlns:a16="http://schemas.microsoft.com/office/drawing/2014/main" id="{DB467F29-F9D7-0C14-34C9-751568E3C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88" t="6523" r="33138" b="3400"/>
        <a:stretch>
          <a:fillRect/>
        </a:stretch>
      </xdr:blipFill>
      <xdr:spPr bwMode="auto">
        <a:xfrm>
          <a:off x="1838325" y="266890500"/>
          <a:ext cx="4286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172</xdr:row>
      <xdr:rowOff>104775</xdr:rowOff>
    </xdr:from>
    <xdr:to>
      <xdr:col>2</xdr:col>
      <xdr:colOff>790575</xdr:colOff>
      <xdr:row>172</xdr:row>
      <xdr:rowOff>1009650</xdr:rowOff>
    </xdr:to>
    <xdr:pic>
      <xdr:nvPicPr>
        <xdr:cNvPr id="76722" name="그림 27">
          <a:extLst>
            <a:ext uri="{FF2B5EF4-FFF2-40B4-BE49-F238E27FC236}">
              <a16:creationId xmlns:a16="http://schemas.microsoft.com/office/drawing/2014/main" id="{CBE4935B-FEC1-F214-EF73-A31E80792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67995400"/>
          <a:ext cx="400050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390525</xdr:colOff>
      <xdr:row>173</xdr:row>
      <xdr:rowOff>95250</xdr:rowOff>
    </xdr:from>
    <xdr:to>
      <xdr:col>2</xdr:col>
      <xdr:colOff>790575</xdr:colOff>
      <xdr:row>173</xdr:row>
      <xdr:rowOff>1009650</xdr:rowOff>
    </xdr:to>
    <xdr:pic>
      <xdr:nvPicPr>
        <xdr:cNvPr id="76723" name="그림 28">
          <a:extLst>
            <a:ext uri="{FF2B5EF4-FFF2-40B4-BE49-F238E27FC236}">
              <a16:creationId xmlns:a16="http://schemas.microsoft.com/office/drawing/2014/main" id="{63E3A240-8BDA-5A37-F3D2-CF76CB836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69090775"/>
          <a:ext cx="4000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174</xdr:row>
      <xdr:rowOff>104775</xdr:rowOff>
    </xdr:from>
    <xdr:to>
      <xdr:col>2</xdr:col>
      <xdr:colOff>781050</xdr:colOff>
      <xdr:row>174</xdr:row>
      <xdr:rowOff>981075</xdr:rowOff>
    </xdr:to>
    <xdr:pic>
      <xdr:nvPicPr>
        <xdr:cNvPr id="76724" name="그림 29">
          <a:extLst>
            <a:ext uri="{FF2B5EF4-FFF2-40B4-BE49-F238E27FC236}">
              <a16:creationId xmlns:a16="http://schemas.microsoft.com/office/drawing/2014/main" id="{0EAC360D-00E7-277A-8C8A-BF630CF8F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270205200"/>
          <a:ext cx="3810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276225</xdr:colOff>
      <xdr:row>176</xdr:row>
      <xdr:rowOff>123825</xdr:rowOff>
    </xdr:from>
    <xdr:to>
      <xdr:col>2</xdr:col>
      <xdr:colOff>866775</xdr:colOff>
      <xdr:row>176</xdr:row>
      <xdr:rowOff>981075</xdr:rowOff>
    </xdr:to>
    <xdr:pic>
      <xdr:nvPicPr>
        <xdr:cNvPr id="76726" name="그림 49">
          <a:extLst>
            <a:ext uri="{FF2B5EF4-FFF2-40B4-BE49-F238E27FC236}">
              <a16:creationId xmlns:a16="http://schemas.microsoft.com/office/drawing/2014/main" id="{B7930405-75B4-2245-379F-F738EE268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2125" y="274643850"/>
          <a:ext cx="5905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178</xdr:row>
      <xdr:rowOff>85725</xdr:rowOff>
    </xdr:from>
    <xdr:to>
      <xdr:col>2</xdr:col>
      <xdr:colOff>752475</xdr:colOff>
      <xdr:row>178</xdr:row>
      <xdr:rowOff>1019175</xdr:rowOff>
    </xdr:to>
    <xdr:pic>
      <xdr:nvPicPr>
        <xdr:cNvPr id="76727" name="그림 6">
          <a:extLst>
            <a:ext uri="{FF2B5EF4-FFF2-40B4-BE49-F238E27FC236}">
              <a16:creationId xmlns:a16="http://schemas.microsoft.com/office/drawing/2014/main" id="{4D587C41-9154-0FDE-4A12-47330ACCF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" r="74252"/>
        <a:stretch>
          <a:fillRect/>
        </a:stretch>
      </xdr:blipFill>
      <xdr:spPr bwMode="auto">
        <a:xfrm>
          <a:off x="1885950" y="276815550"/>
          <a:ext cx="3524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400050</xdr:colOff>
      <xdr:row>179</xdr:row>
      <xdr:rowOff>104775</xdr:rowOff>
    </xdr:from>
    <xdr:to>
      <xdr:col>2</xdr:col>
      <xdr:colOff>752475</xdr:colOff>
      <xdr:row>179</xdr:row>
      <xdr:rowOff>1038225</xdr:rowOff>
    </xdr:to>
    <xdr:pic>
      <xdr:nvPicPr>
        <xdr:cNvPr id="76729" name="그림 5">
          <a:extLst>
            <a:ext uri="{FF2B5EF4-FFF2-40B4-BE49-F238E27FC236}">
              <a16:creationId xmlns:a16="http://schemas.microsoft.com/office/drawing/2014/main" id="{0AC6D27B-CA95-479B-4007-7853ECF48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4393"/>
        <a:stretch>
          <a:fillRect/>
        </a:stretch>
      </xdr:blipFill>
      <xdr:spPr bwMode="auto">
        <a:xfrm>
          <a:off x="1885950" y="279044400"/>
          <a:ext cx="35242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152400</xdr:colOff>
      <xdr:row>188</xdr:row>
      <xdr:rowOff>123825</xdr:rowOff>
    </xdr:from>
    <xdr:to>
      <xdr:col>2</xdr:col>
      <xdr:colOff>952500</xdr:colOff>
      <xdr:row>188</xdr:row>
      <xdr:rowOff>923925</xdr:rowOff>
    </xdr:to>
    <xdr:pic>
      <xdr:nvPicPr>
        <xdr:cNvPr id="76733" name="그림 206">
          <a:extLst>
            <a:ext uri="{FF2B5EF4-FFF2-40B4-BE49-F238E27FC236}">
              <a16:creationId xmlns:a16="http://schemas.microsoft.com/office/drawing/2014/main" id="{6C15B03C-0AAB-BD3E-799A-B44F0C8F6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92969950"/>
          <a:ext cx="8001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171450</xdr:colOff>
      <xdr:row>189</xdr:row>
      <xdr:rowOff>123825</xdr:rowOff>
    </xdr:from>
    <xdr:to>
      <xdr:col>2</xdr:col>
      <xdr:colOff>981075</xdr:colOff>
      <xdr:row>189</xdr:row>
      <xdr:rowOff>990600</xdr:rowOff>
    </xdr:to>
    <xdr:pic>
      <xdr:nvPicPr>
        <xdr:cNvPr id="76734" name="그림 82">
          <a:extLst>
            <a:ext uri="{FF2B5EF4-FFF2-40B4-BE49-F238E27FC236}">
              <a16:creationId xmlns:a16="http://schemas.microsoft.com/office/drawing/2014/main" id="{851FBB68-B8BD-E507-3EE4-5E4A1D40D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293960550"/>
          <a:ext cx="80962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209550</xdr:colOff>
      <xdr:row>177</xdr:row>
      <xdr:rowOff>171450</xdr:rowOff>
    </xdr:from>
    <xdr:to>
      <xdr:col>2</xdr:col>
      <xdr:colOff>952500</xdr:colOff>
      <xdr:row>177</xdr:row>
      <xdr:rowOff>952500</xdr:rowOff>
    </xdr:to>
    <xdr:pic>
      <xdr:nvPicPr>
        <xdr:cNvPr id="76735" name="그림 83">
          <a:extLst>
            <a:ext uri="{FF2B5EF4-FFF2-40B4-BE49-F238E27FC236}">
              <a16:creationId xmlns:a16="http://schemas.microsoft.com/office/drawing/2014/main" id="{97488440-7366-F520-D45D-976085250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275796375"/>
          <a:ext cx="7429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117475</xdr:colOff>
      <xdr:row>175</xdr:row>
      <xdr:rowOff>139700</xdr:rowOff>
    </xdr:from>
    <xdr:to>
      <xdr:col>2</xdr:col>
      <xdr:colOff>993775</xdr:colOff>
      <xdr:row>175</xdr:row>
      <xdr:rowOff>882650</xdr:rowOff>
    </xdr:to>
    <xdr:pic>
      <xdr:nvPicPr>
        <xdr:cNvPr id="76736" name="그림 84">
          <a:extLst>
            <a:ext uri="{FF2B5EF4-FFF2-40B4-BE49-F238E27FC236}">
              <a16:creationId xmlns:a16="http://schemas.microsoft.com/office/drawing/2014/main" id="{A0484E10-D55B-DD13-671A-665227F65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3850" y="174526575"/>
          <a:ext cx="8763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85725</xdr:colOff>
      <xdr:row>187</xdr:row>
      <xdr:rowOff>276225</xdr:rowOff>
    </xdr:from>
    <xdr:to>
      <xdr:col>2</xdr:col>
      <xdr:colOff>1066800</xdr:colOff>
      <xdr:row>187</xdr:row>
      <xdr:rowOff>857250</xdr:rowOff>
    </xdr:to>
    <xdr:pic>
      <xdr:nvPicPr>
        <xdr:cNvPr id="76738" name="그림 208">
          <a:extLst>
            <a:ext uri="{FF2B5EF4-FFF2-40B4-BE49-F238E27FC236}">
              <a16:creationId xmlns:a16="http://schemas.microsoft.com/office/drawing/2014/main" id="{45540132-A77D-35CD-2A53-45C019A48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292131750"/>
          <a:ext cx="9810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76200</xdr:colOff>
      <xdr:row>184</xdr:row>
      <xdr:rowOff>190500</xdr:rowOff>
    </xdr:from>
    <xdr:to>
      <xdr:col>2</xdr:col>
      <xdr:colOff>1076325</xdr:colOff>
      <xdr:row>184</xdr:row>
      <xdr:rowOff>1019175</xdr:rowOff>
    </xdr:to>
    <xdr:pic>
      <xdr:nvPicPr>
        <xdr:cNvPr id="76739" name="그림 210">
          <a:extLst>
            <a:ext uri="{FF2B5EF4-FFF2-40B4-BE49-F238E27FC236}">
              <a16:creationId xmlns:a16="http://schemas.microsoft.com/office/drawing/2014/main" id="{19BB1CD5-788A-D352-5682-354773960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286864425"/>
          <a:ext cx="100012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295275</xdr:colOff>
      <xdr:row>164</xdr:row>
      <xdr:rowOff>76200</xdr:rowOff>
    </xdr:from>
    <xdr:to>
      <xdr:col>2</xdr:col>
      <xdr:colOff>847725</xdr:colOff>
      <xdr:row>164</xdr:row>
      <xdr:rowOff>1057275</xdr:rowOff>
    </xdr:to>
    <xdr:pic>
      <xdr:nvPicPr>
        <xdr:cNvPr id="76740" name="그림 212">
          <a:extLst>
            <a:ext uri="{FF2B5EF4-FFF2-40B4-BE49-F238E27FC236}">
              <a16:creationId xmlns:a16="http://schemas.microsoft.com/office/drawing/2014/main" id="{AD25667D-7EFE-0047-54AD-A47BCE465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590" b="8659"/>
        <a:stretch>
          <a:fillRect/>
        </a:stretch>
      </xdr:blipFill>
      <xdr:spPr bwMode="auto">
        <a:xfrm>
          <a:off x="1781175" y="256917825"/>
          <a:ext cx="5524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371475</xdr:colOff>
      <xdr:row>165</xdr:row>
      <xdr:rowOff>57150</xdr:rowOff>
    </xdr:from>
    <xdr:to>
      <xdr:col>2</xdr:col>
      <xdr:colOff>819150</xdr:colOff>
      <xdr:row>165</xdr:row>
      <xdr:rowOff>1028700</xdr:rowOff>
    </xdr:to>
    <xdr:pic>
      <xdr:nvPicPr>
        <xdr:cNvPr id="76741" name="그림 213">
          <a:extLst>
            <a:ext uri="{FF2B5EF4-FFF2-40B4-BE49-F238E27FC236}">
              <a16:creationId xmlns:a16="http://schemas.microsoft.com/office/drawing/2014/main" id="{E6394453-8075-1582-A415-299F236A1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274" b="2956"/>
        <a:stretch>
          <a:fillRect/>
        </a:stretch>
      </xdr:blipFill>
      <xdr:spPr bwMode="auto">
        <a:xfrm>
          <a:off x="1857375" y="258003675"/>
          <a:ext cx="44767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228600</xdr:colOff>
      <xdr:row>186</xdr:row>
      <xdr:rowOff>38100</xdr:rowOff>
    </xdr:from>
    <xdr:to>
      <xdr:col>2</xdr:col>
      <xdr:colOff>857250</xdr:colOff>
      <xdr:row>186</xdr:row>
      <xdr:rowOff>933450</xdr:rowOff>
    </xdr:to>
    <xdr:pic>
      <xdr:nvPicPr>
        <xdr:cNvPr id="76742" name="그림 215">
          <a:extLst>
            <a:ext uri="{FF2B5EF4-FFF2-40B4-BE49-F238E27FC236}">
              <a16:creationId xmlns:a16="http://schemas.microsoft.com/office/drawing/2014/main" id="{179458E3-3C30-D274-A1BD-FBE2B52F8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90903025"/>
          <a:ext cx="6286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438150</xdr:colOff>
      <xdr:row>162</xdr:row>
      <xdr:rowOff>133350</xdr:rowOff>
    </xdr:from>
    <xdr:to>
      <xdr:col>2</xdr:col>
      <xdr:colOff>723900</xdr:colOff>
      <xdr:row>162</xdr:row>
      <xdr:rowOff>1009650</xdr:rowOff>
    </xdr:to>
    <xdr:pic>
      <xdr:nvPicPr>
        <xdr:cNvPr id="76743" name="그림 234">
          <a:extLst>
            <a:ext uri="{FF2B5EF4-FFF2-40B4-BE49-F238E27FC236}">
              <a16:creationId xmlns:a16="http://schemas.microsoft.com/office/drawing/2014/main" id="{6FAE3B35-BF96-733B-9BB3-8DA9A915F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252555375"/>
          <a:ext cx="2857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161</xdr:row>
      <xdr:rowOff>123825</xdr:rowOff>
    </xdr:from>
    <xdr:to>
      <xdr:col>2</xdr:col>
      <xdr:colOff>704850</xdr:colOff>
      <xdr:row>161</xdr:row>
      <xdr:rowOff>1057275</xdr:rowOff>
    </xdr:to>
    <xdr:pic>
      <xdr:nvPicPr>
        <xdr:cNvPr id="76744" name="그림 235">
          <a:extLst>
            <a:ext uri="{FF2B5EF4-FFF2-40B4-BE49-F238E27FC236}">
              <a16:creationId xmlns:a16="http://schemas.microsoft.com/office/drawing/2014/main" id="{64DC4033-F138-3F4D-DCAA-C50267F00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251440950"/>
          <a:ext cx="2857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152400</xdr:colOff>
      <xdr:row>150</xdr:row>
      <xdr:rowOff>123825</xdr:rowOff>
    </xdr:from>
    <xdr:to>
      <xdr:col>2</xdr:col>
      <xdr:colOff>1038225</xdr:colOff>
      <xdr:row>150</xdr:row>
      <xdr:rowOff>1028700</xdr:rowOff>
    </xdr:to>
    <xdr:pic>
      <xdr:nvPicPr>
        <xdr:cNvPr id="76745" name="그림 245">
          <a:extLst>
            <a:ext uri="{FF2B5EF4-FFF2-40B4-BE49-F238E27FC236}">
              <a16:creationId xmlns:a16="http://schemas.microsoft.com/office/drawing/2014/main" id="{99C5599D-CA78-0CA7-757A-38D49C1A9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35972350"/>
          <a:ext cx="885825" cy="904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257175</xdr:colOff>
      <xdr:row>62</xdr:row>
      <xdr:rowOff>85725</xdr:rowOff>
    </xdr:from>
    <xdr:to>
      <xdr:col>2</xdr:col>
      <xdr:colOff>885825</xdr:colOff>
      <xdr:row>62</xdr:row>
      <xdr:rowOff>1028700</xdr:rowOff>
    </xdr:to>
    <xdr:pic>
      <xdr:nvPicPr>
        <xdr:cNvPr id="76746" name="그림 246">
          <a:extLst>
            <a:ext uri="{FF2B5EF4-FFF2-40B4-BE49-F238E27FC236}">
              <a16:creationId xmlns:a16="http://schemas.microsoft.com/office/drawing/2014/main" id="{58E4F588-E1C5-258D-5DB2-5461BC9C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254717550"/>
          <a:ext cx="628650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228600</xdr:colOff>
      <xdr:row>63</xdr:row>
      <xdr:rowOff>57150</xdr:rowOff>
    </xdr:from>
    <xdr:to>
      <xdr:col>2</xdr:col>
      <xdr:colOff>904875</xdr:colOff>
      <xdr:row>63</xdr:row>
      <xdr:rowOff>1047750</xdr:rowOff>
    </xdr:to>
    <xdr:pic>
      <xdr:nvPicPr>
        <xdr:cNvPr id="76747" name="그림 247">
          <a:extLst>
            <a:ext uri="{FF2B5EF4-FFF2-40B4-BE49-F238E27FC236}">
              <a16:creationId xmlns:a16="http://schemas.microsoft.com/office/drawing/2014/main" id="{2894BA62-EFB6-9D8F-44A8-B394C0E1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55793875"/>
          <a:ext cx="6762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104775</xdr:colOff>
      <xdr:row>185</xdr:row>
      <xdr:rowOff>180975</xdr:rowOff>
    </xdr:from>
    <xdr:to>
      <xdr:col>2</xdr:col>
      <xdr:colOff>1076325</xdr:colOff>
      <xdr:row>185</xdr:row>
      <xdr:rowOff>1000125</xdr:rowOff>
    </xdr:to>
    <xdr:pic>
      <xdr:nvPicPr>
        <xdr:cNvPr id="76751" name="그림 270">
          <a:extLst>
            <a:ext uri="{FF2B5EF4-FFF2-40B4-BE49-F238E27FC236}">
              <a16:creationId xmlns:a16="http://schemas.microsoft.com/office/drawing/2014/main" id="{85A42C06-7DF8-4D5D-E212-8DE170BF3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287959800"/>
          <a:ext cx="9715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181</xdr:row>
      <xdr:rowOff>190500</xdr:rowOff>
    </xdr:from>
    <xdr:to>
      <xdr:col>2</xdr:col>
      <xdr:colOff>1057275</xdr:colOff>
      <xdr:row>181</xdr:row>
      <xdr:rowOff>981075</xdr:rowOff>
    </xdr:to>
    <xdr:pic>
      <xdr:nvPicPr>
        <xdr:cNvPr id="76752" name="그림 271">
          <a:extLst>
            <a:ext uri="{FF2B5EF4-FFF2-40B4-BE49-F238E27FC236}">
              <a16:creationId xmlns:a16="http://schemas.microsoft.com/office/drawing/2014/main" id="{585F77A2-68D2-0308-7703-EEEA5C2A6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1150" y="283549725"/>
          <a:ext cx="9620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85725</xdr:colOff>
      <xdr:row>182</xdr:row>
      <xdr:rowOff>200025</xdr:rowOff>
    </xdr:from>
    <xdr:to>
      <xdr:col>2</xdr:col>
      <xdr:colOff>1085850</xdr:colOff>
      <xdr:row>182</xdr:row>
      <xdr:rowOff>1038225</xdr:rowOff>
    </xdr:to>
    <xdr:pic>
      <xdr:nvPicPr>
        <xdr:cNvPr id="76753" name="그림 390">
          <a:extLst>
            <a:ext uri="{FF2B5EF4-FFF2-40B4-BE49-F238E27FC236}">
              <a16:creationId xmlns:a16="http://schemas.microsoft.com/office/drawing/2014/main" id="{B18C269B-510A-4420-CE0C-288E1EC13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284664150"/>
          <a:ext cx="10001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123825</xdr:colOff>
      <xdr:row>183</xdr:row>
      <xdr:rowOff>219075</xdr:rowOff>
    </xdr:from>
    <xdr:to>
      <xdr:col>2</xdr:col>
      <xdr:colOff>1019175</xdr:colOff>
      <xdr:row>183</xdr:row>
      <xdr:rowOff>962025</xdr:rowOff>
    </xdr:to>
    <xdr:pic>
      <xdr:nvPicPr>
        <xdr:cNvPr id="76754" name="그림 442">
          <a:extLst>
            <a:ext uri="{FF2B5EF4-FFF2-40B4-BE49-F238E27FC236}">
              <a16:creationId xmlns:a16="http://schemas.microsoft.com/office/drawing/2014/main" id="{0DE1F6CD-8FAB-6AF8-1C31-0CF79EFA5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" y="285788100"/>
          <a:ext cx="8953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342900</xdr:colOff>
      <xdr:row>190</xdr:row>
      <xdr:rowOff>95250</xdr:rowOff>
    </xdr:from>
    <xdr:to>
      <xdr:col>2</xdr:col>
      <xdr:colOff>742950</xdr:colOff>
      <xdr:row>190</xdr:row>
      <xdr:rowOff>1009650</xdr:rowOff>
    </xdr:to>
    <xdr:pic>
      <xdr:nvPicPr>
        <xdr:cNvPr id="76755" name="그림 444">
          <a:extLst>
            <a:ext uri="{FF2B5EF4-FFF2-40B4-BE49-F238E27FC236}">
              <a16:creationId xmlns:a16="http://schemas.microsoft.com/office/drawing/2014/main" id="{A6F7989F-CDD8-03BF-E3E7-92742B0B6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95036875"/>
          <a:ext cx="4000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219075</xdr:colOff>
      <xdr:row>191</xdr:row>
      <xdr:rowOff>38100</xdr:rowOff>
    </xdr:from>
    <xdr:to>
      <xdr:col>2</xdr:col>
      <xdr:colOff>923925</xdr:colOff>
      <xdr:row>191</xdr:row>
      <xdr:rowOff>1066800</xdr:rowOff>
    </xdr:to>
    <xdr:pic>
      <xdr:nvPicPr>
        <xdr:cNvPr id="76758" name="그림 48">
          <a:extLst>
            <a:ext uri="{FF2B5EF4-FFF2-40B4-BE49-F238E27FC236}">
              <a16:creationId xmlns:a16="http://schemas.microsoft.com/office/drawing/2014/main" id="{92580D38-1663-AE5A-07C6-D1CC256A1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0" t="523" r="12909" b="3413"/>
        <a:stretch>
          <a:fillRect/>
        </a:stretch>
      </xdr:blipFill>
      <xdr:spPr bwMode="auto">
        <a:xfrm>
          <a:off x="1704975" y="298294425"/>
          <a:ext cx="7048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219075</xdr:colOff>
      <xdr:row>192</xdr:row>
      <xdr:rowOff>66675</xdr:rowOff>
    </xdr:from>
    <xdr:to>
      <xdr:col>2</xdr:col>
      <xdr:colOff>885825</xdr:colOff>
      <xdr:row>192</xdr:row>
      <xdr:rowOff>1047750</xdr:rowOff>
    </xdr:to>
    <xdr:pic>
      <xdr:nvPicPr>
        <xdr:cNvPr id="76759" name="그림 59">
          <a:extLst>
            <a:ext uri="{FF2B5EF4-FFF2-40B4-BE49-F238E27FC236}">
              <a16:creationId xmlns:a16="http://schemas.microsoft.com/office/drawing/2014/main" id="{7F4AF6EC-841C-E1E4-D4C6-366E21576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00" t="1575" r="23526" b="3415"/>
        <a:stretch>
          <a:fillRect/>
        </a:stretch>
      </xdr:blipFill>
      <xdr:spPr bwMode="auto">
        <a:xfrm>
          <a:off x="1704975" y="299427900"/>
          <a:ext cx="6667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352425</xdr:colOff>
      <xdr:row>194</xdr:row>
      <xdr:rowOff>1095375</xdr:rowOff>
    </xdr:from>
    <xdr:to>
      <xdr:col>2</xdr:col>
      <xdr:colOff>866775</xdr:colOff>
      <xdr:row>196</xdr:row>
      <xdr:rowOff>0</xdr:rowOff>
    </xdr:to>
    <xdr:pic>
      <xdr:nvPicPr>
        <xdr:cNvPr id="76761" name="그림 3">
          <a:extLst>
            <a:ext uri="{FF2B5EF4-FFF2-40B4-BE49-F238E27FC236}">
              <a16:creationId xmlns:a16="http://schemas.microsoft.com/office/drawing/2014/main" id="{9BD35B34-537B-ACFA-C989-8C753D4BA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303771300"/>
          <a:ext cx="51435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342900</xdr:colOff>
      <xdr:row>194</xdr:row>
      <xdr:rowOff>104775</xdr:rowOff>
    </xdr:from>
    <xdr:to>
      <xdr:col>2</xdr:col>
      <xdr:colOff>866775</xdr:colOff>
      <xdr:row>194</xdr:row>
      <xdr:rowOff>1057275</xdr:rowOff>
    </xdr:to>
    <xdr:pic>
      <xdr:nvPicPr>
        <xdr:cNvPr id="76762" name="그림 4">
          <a:extLst>
            <a:ext uri="{FF2B5EF4-FFF2-40B4-BE49-F238E27FC236}">
              <a16:creationId xmlns:a16="http://schemas.microsoft.com/office/drawing/2014/main" id="{BF6C2331-916E-C16D-30CF-45C48F7E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302780700"/>
          <a:ext cx="5238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428625</xdr:colOff>
      <xdr:row>193</xdr:row>
      <xdr:rowOff>66675</xdr:rowOff>
    </xdr:from>
    <xdr:to>
      <xdr:col>2</xdr:col>
      <xdr:colOff>762000</xdr:colOff>
      <xdr:row>193</xdr:row>
      <xdr:rowOff>1057275</xdr:rowOff>
    </xdr:to>
    <xdr:pic>
      <xdr:nvPicPr>
        <xdr:cNvPr id="76763" name="그림 5">
          <a:extLst>
            <a:ext uri="{FF2B5EF4-FFF2-40B4-BE49-F238E27FC236}">
              <a16:creationId xmlns:a16="http://schemas.microsoft.com/office/drawing/2014/main" id="{E64BC46A-5406-75B0-B679-1187C3446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301637700"/>
          <a:ext cx="33337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154</xdr:row>
      <xdr:rowOff>47625</xdr:rowOff>
    </xdr:from>
    <xdr:to>
      <xdr:col>2</xdr:col>
      <xdr:colOff>1123950</xdr:colOff>
      <xdr:row>154</xdr:row>
      <xdr:rowOff>1095375</xdr:rowOff>
    </xdr:to>
    <xdr:pic>
      <xdr:nvPicPr>
        <xdr:cNvPr id="76764" name="그림 6">
          <a:extLst>
            <a:ext uri="{FF2B5EF4-FFF2-40B4-BE49-F238E27FC236}">
              <a16:creationId xmlns:a16="http://schemas.microsoft.com/office/drawing/2014/main" id="{607044E9-BEDD-7DAF-AACE-B4DAE707E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1625" y="300513750"/>
          <a:ext cx="1038225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419100</xdr:colOff>
      <xdr:row>197</xdr:row>
      <xdr:rowOff>38100</xdr:rowOff>
    </xdr:from>
    <xdr:to>
      <xdr:col>2</xdr:col>
      <xdr:colOff>781050</xdr:colOff>
      <xdr:row>197</xdr:row>
      <xdr:rowOff>1066800</xdr:rowOff>
    </xdr:to>
    <xdr:pic>
      <xdr:nvPicPr>
        <xdr:cNvPr id="76765" name="그림 399">
          <a:extLst>
            <a:ext uri="{FF2B5EF4-FFF2-40B4-BE49-F238E27FC236}">
              <a16:creationId xmlns:a16="http://schemas.microsoft.com/office/drawing/2014/main" id="{275DB601-2535-FA32-4156-9D9A83A9F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0" y="307133625"/>
          <a:ext cx="361950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361950</xdr:colOff>
      <xdr:row>198</xdr:row>
      <xdr:rowOff>28575</xdr:rowOff>
    </xdr:from>
    <xdr:to>
      <xdr:col>2</xdr:col>
      <xdr:colOff>714375</xdr:colOff>
      <xdr:row>198</xdr:row>
      <xdr:rowOff>1057275</xdr:rowOff>
    </xdr:to>
    <xdr:pic>
      <xdr:nvPicPr>
        <xdr:cNvPr id="76766" name="그림 400">
          <a:extLst>
            <a:ext uri="{FF2B5EF4-FFF2-40B4-BE49-F238E27FC236}">
              <a16:creationId xmlns:a16="http://schemas.microsoft.com/office/drawing/2014/main" id="{FDF7F599-7513-22DD-F532-E34650EB8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08229000"/>
          <a:ext cx="35242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361950</xdr:colOff>
      <xdr:row>199</xdr:row>
      <xdr:rowOff>38100</xdr:rowOff>
    </xdr:from>
    <xdr:to>
      <xdr:col>2</xdr:col>
      <xdr:colOff>723900</xdr:colOff>
      <xdr:row>199</xdr:row>
      <xdr:rowOff>1076325</xdr:rowOff>
    </xdr:to>
    <xdr:pic>
      <xdr:nvPicPr>
        <xdr:cNvPr id="76767" name="그림 401">
          <a:extLst>
            <a:ext uri="{FF2B5EF4-FFF2-40B4-BE49-F238E27FC236}">
              <a16:creationId xmlns:a16="http://schemas.microsoft.com/office/drawing/2014/main" id="{5B443D7A-D3F5-0A1B-9042-86A646F29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09343425"/>
          <a:ext cx="3619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361950</xdr:colOff>
      <xdr:row>196</xdr:row>
      <xdr:rowOff>66675</xdr:rowOff>
    </xdr:from>
    <xdr:to>
      <xdr:col>2</xdr:col>
      <xdr:colOff>828675</xdr:colOff>
      <xdr:row>197</xdr:row>
      <xdr:rowOff>0</xdr:rowOff>
    </xdr:to>
    <xdr:pic>
      <xdr:nvPicPr>
        <xdr:cNvPr id="76770" name="그림 2">
          <a:extLst>
            <a:ext uri="{FF2B5EF4-FFF2-40B4-BE49-F238E27FC236}">
              <a16:creationId xmlns:a16="http://schemas.microsoft.com/office/drawing/2014/main" id="{92384BF0-B5F5-775E-886F-F78B7ED6C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04952400"/>
          <a:ext cx="4667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428625</xdr:colOff>
      <xdr:row>201</xdr:row>
      <xdr:rowOff>28575</xdr:rowOff>
    </xdr:from>
    <xdr:to>
      <xdr:col>2</xdr:col>
      <xdr:colOff>771525</xdr:colOff>
      <xdr:row>201</xdr:row>
      <xdr:rowOff>1104900</xdr:rowOff>
    </xdr:to>
    <xdr:pic>
      <xdr:nvPicPr>
        <xdr:cNvPr id="76771" name="그림 5">
          <a:extLst>
            <a:ext uri="{FF2B5EF4-FFF2-40B4-BE49-F238E27FC236}">
              <a16:creationId xmlns:a16="http://schemas.microsoft.com/office/drawing/2014/main" id="{0B34B305-11CD-563B-278B-17838E92A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14525" y="311543700"/>
          <a:ext cx="3429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409575</xdr:colOff>
      <xdr:row>200</xdr:row>
      <xdr:rowOff>9525</xdr:rowOff>
    </xdr:from>
    <xdr:to>
      <xdr:col>2</xdr:col>
      <xdr:colOff>752475</xdr:colOff>
      <xdr:row>200</xdr:row>
      <xdr:rowOff>1085850</xdr:rowOff>
    </xdr:to>
    <xdr:pic>
      <xdr:nvPicPr>
        <xdr:cNvPr id="76772" name="그림 6">
          <a:extLst>
            <a:ext uri="{FF2B5EF4-FFF2-40B4-BE49-F238E27FC236}">
              <a16:creationId xmlns:a16="http://schemas.microsoft.com/office/drawing/2014/main" id="{81C217C7-94A5-E6B1-D25F-665D8F615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310419750"/>
          <a:ext cx="342900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455281</xdr:colOff>
      <xdr:row>202</xdr:row>
      <xdr:rowOff>63500</xdr:rowOff>
    </xdr:from>
    <xdr:to>
      <xdr:col>2</xdr:col>
      <xdr:colOff>714375</xdr:colOff>
      <xdr:row>202</xdr:row>
      <xdr:rowOff>1063625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0949909-6D93-4F95-A726-EEB8D29D5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1656" y="312388250"/>
          <a:ext cx="259094" cy="1000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396875</xdr:colOff>
      <xdr:row>15</xdr:row>
      <xdr:rowOff>111125</xdr:rowOff>
    </xdr:from>
    <xdr:to>
      <xdr:col>2</xdr:col>
      <xdr:colOff>796925</xdr:colOff>
      <xdr:row>15</xdr:row>
      <xdr:rowOff>996950</xdr:rowOff>
    </xdr:to>
    <xdr:pic>
      <xdr:nvPicPr>
        <xdr:cNvPr id="3" name="Picture 5">
          <a:extLst>
            <a:ext uri="{FF2B5EF4-FFF2-40B4-BE49-F238E27FC236}">
              <a16:creationId xmlns:a16="http://schemas.microsoft.com/office/drawing/2014/main" id="{A9171945-9918-4D46-B02D-7C0D900DA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" y="20891500"/>
          <a:ext cx="40005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365125</xdr:colOff>
      <xdr:row>16</xdr:row>
      <xdr:rowOff>47625</xdr:rowOff>
    </xdr:from>
    <xdr:to>
      <xdr:col>2</xdr:col>
      <xdr:colOff>774700</xdr:colOff>
      <xdr:row>16</xdr:row>
      <xdr:rowOff>971550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D6411FDB-934C-49B7-B8F8-B143BD4B1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1500" y="21907500"/>
          <a:ext cx="409575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381000</xdr:colOff>
      <xdr:row>203</xdr:row>
      <xdr:rowOff>174625</xdr:rowOff>
    </xdr:from>
    <xdr:to>
      <xdr:col>2</xdr:col>
      <xdr:colOff>737342</xdr:colOff>
      <xdr:row>203</xdr:row>
      <xdr:rowOff>957434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7AB50E5-960C-4758-88D6-05802AAAA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1857375" y="308165500"/>
          <a:ext cx="356342" cy="782809"/>
        </a:xfrm>
        <a:prstGeom prst="rect">
          <a:avLst/>
        </a:prstGeom>
      </xdr:spPr>
    </xdr:pic>
    <xdr:clientData/>
  </xdr:twoCellAnchor>
  <xdr:twoCellAnchor>
    <xdr:from>
      <xdr:col>2</xdr:col>
      <xdr:colOff>242454</xdr:colOff>
      <xdr:row>208</xdr:row>
      <xdr:rowOff>0</xdr:rowOff>
    </xdr:from>
    <xdr:to>
      <xdr:col>2</xdr:col>
      <xdr:colOff>883226</xdr:colOff>
      <xdr:row>208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07533FF-28F5-4DAA-BBD9-F52024184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728354" y="315001275"/>
          <a:ext cx="640772" cy="0"/>
        </a:xfrm>
        <a:prstGeom prst="rect">
          <a:avLst/>
        </a:prstGeom>
      </xdr:spPr>
    </xdr:pic>
    <xdr:clientData/>
  </xdr:twoCellAnchor>
  <xdr:twoCellAnchor editAs="oneCell">
    <xdr:from>
      <xdr:col>2</xdr:col>
      <xdr:colOff>365127</xdr:colOff>
      <xdr:row>204</xdr:row>
      <xdr:rowOff>95250</xdr:rowOff>
    </xdr:from>
    <xdr:to>
      <xdr:col>2</xdr:col>
      <xdr:colOff>809625</xdr:colOff>
      <xdr:row>205</xdr:row>
      <xdr:rowOff>5288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A518C50D-41C0-4403-9BEF-D12C4E7C9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1027" y="310600725"/>
          <a:ext cx="444498" cy="1024463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381002</xdr:colOff>
      <xdr:row>205</xdr:row>
      <xdr:rowOff>63502</xdr:rowOff>
    </xdr:from>
    <xdr:to>
      <xdr:col>2</xdr:col>
      <xdr:colOff>825500</xdr:colOff>
      <xdr:row>205</xdr:row>
      <xdr:rowOff>1100665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3ED0A2A-0A17-4C65-A3BA-FF6B2B156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6902" y="311692927"/>
          <a:ext cx="444498" cy="1037163"/>
        </a:xfrm>
        <a:prstGeom prst="rect">
          <a:avLst/>
        </a:prstGeom>
      </xdr:spPr>
    </xdr:pic>
    <xdr:clientData/>
  </xdr:twoCellAnchor>
  <xdr:twoCellAnchor editAs="oneCell">
    <xdr:from>
      <xdr:col>2</xdr:col>
      <xdr:colOff>365126</xdr:colOff>
      <xdr:row>206</xdr:row>
      <xdr:rowOff>1</xdr:rowOff>
    </xdr:from>
    <xdr:to>
      <xdr:col>2</xdr:col>
      <xdr:colOff>809624</xdr:colOff>
      <xdr:row>206</xdr:row>
      <xdr:rowOff>1037164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B3152459-05B6-442F-A582-C8B63C95EF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1026" y="312753376"/>
          <a:ext cx="444498" cy="1037163"/>
        </a:xfrm>
        <a:prstGeom prst="rect">
          <a:avLst/>
        </a:prstGeom>
      </xdr:spPr>
    </xdr:pic>
    <xdr:clientData/>
  </xdr:twoCellAnchor>
  <xdr:twoCellAnchor editAs="oneCell">
    <xdr:from>
      <xdr:col>2</xdr:col>
      <xdr:colOff>301625</xdr:colOff>
      <xdr:row>207</xdr:row>
      <xdr:rowOff>99313</xdr:rowOff>
    </xdr:from>
    <xdr:to>
      <xdr:col>2</xdr:col>
      <xdr:colOff>844547</xdr:colOff>
      <xdr:row>207</xdr:row>
      <xdr:rowOff>1104365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DEE3F75-30EF-49D0-B61B-474A27773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525" y="313976638"/>
          <a:ext cx="542922" cy="1005052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333376</xdr:colOff>
      <xdr:row>208</xdr:row>
      <xdr:rowOff>68035</xdr:rowOff>
    </xdr:from>
    <xdr:to>
      <xdr:col>2</xdr:col>
      <xdr:colOff>876298</xdr:colOff>
      <xdr:row>208</xdr:row>
      <xdr:rowOff>1076319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14FB271-05E2-4F13-9200-248168B76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9276" y="315069310"/>
          <a:ext cx="542922" cy="1008284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317501</xdr:colOff>
      <xdr:row>209</xdr:row>
      <xdr:rowOff>52160</xdr:rowOff>
    </xdr:from>
    <xdr:to>
      <xdr:col>2</xdr:col>
      <xdr:colOff>860423</xdr:colOff>
      <xdr:row>209</xdr:row>
      <xdr:rowOff>1060444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6A10FE9-4719-44BB-8D42-121FCBDD06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3401" y="316177385"/>
          <a:ext cx="542922" cy="1008284"/>
        </a:xfrm>
        <a:prstGeom prst="rect">
          <a:avLst/>
        </a:prstGeom>
      </xdr:spPr>
    </xdr:pic>
    <xdr:clientData/>
  </xdr:twoCellAnchor>
  <xdr:twoCellAnchor>
    <xdr:from>
      <xdr:col>2</xdr:col>
      <xdr:colOff>238125</xdr:colOff>
      <xdr:row>26</xdr:row>
      <xdr:rowOff>47625</xdr:rowOff>
    </xdr:from>
    <xdr:to>
      <xdr:col>2</xdr:col>
      <xdr:colOff>885825</xdr:colOff>
      <xdr:row>26</xdr:row>
      <xdr:rowOff>1028700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85B6F71-6B6A-4C92-80EC-400AC4F40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83892625"/>
          <a:ext cx="64770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155</xdr:row>
      <xdr:rowOff>63500</xdr:rowOff>
    </xdr:from>
    <xdr:to>
      <xdr:col>2</xdr:col>
      <xdr:colOff>1047750</xdr:colOff>
      <xdr:row>155</xdr:row>
      <xdr:rowOff>1003172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3F3840A4-A3C1-46CA-84E0-F0B983035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1571625" y="152225375"/>
          <a:ext cx="952500" cy="939672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211</xdr:row>
      <xdr:rowOff>79375</xdr:rowOff>
    </xdr:from>
    <xdr:to>
      <xdr:col>2</xdr:col>
      <xdr:colOff>704850</xdr:colOff>
      <xdr:row>211</xdr:row>
      <xdr:rowOff>1033790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CDB84B17-369E-400F-A459-28F4E767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 cstate="print"/>
        <a:stretch>
          <a:fillRect/>
        </a:stretch>
      </xdr:blipFill>
      <xdr:spPr>
        <a:xfrm>
          <a:off x="1866900" y="263283700"/>
          <a:ext cx="323850" cy="954415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212</xdr:row>
      <xdr:rowOff>79375</xdr:rowOff>
    </xdr:from>
    <xdr:to>
      <xdr:col>2</xdr:col>
      <xdr:colOff>704850</xdr:colOff>
      <xdr:row>212</xdr:row>
      <xdr:rowOff>1033790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2D3014D9-4123-4E0B-9D2D-8FAF90C58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 cstate="print"/>
        <a:stretch>
          <a:fillRect/>
        </a:stretch>
      </xdr:blipFill>
      <xdr:spPr>
        <a:xfrm>
          <a:off x="1866900" y="264407650"/>
          <a:ext cx="323850" cy="954415"/>
        </a:xfrm>
        <a:prstGeom prst="rect">
          <a:avLst/>
        </a:prstGeom>
      </xdr:spPr>
    </xdr:pic>
    <xdr:clientData/>
  </xdr:twoCellAnchor>
  <xdr:twoCellAnchor>
    <xdr:from>
      <xdr:col>2</xdr:col>
      <xdr:colOff>174625</xdr:colOff>
      <xdr:row>213</xdr:row>
      <xdr:rowOff>285750</xdr:rowOff>
    </xdr:from>
    <xdr:to>
      <xdr:col>2</xdr:col>
      <xdr:colOff>898525</xdr:colOff>
      <xdr:row>213</xdr:row>
      <xdr:rowOff>819150</xdr:rowOff>
    </xdr:to>
    <xdr:pic>
      <xdr:nvPicPr>
        <xdr:cNvPr id="55" name="그림 354">
          <a:extLst>
            <a:ext uri="{FF2B5EF4-FFF2-40B4-BE49-F238E27FC236}">
              <a16:creationId xmlns:a16="http://schemas.microsoft.com/office/drawing/2014/main" id="{D9380089-FD77-4C33-8D4F-99D42C701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0525" y="265737975"/>
          <a:ext cx="72390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158750</xdr:colOff>
      <xdr:row>215</xdr:row>
      <xdr:rowOff>95250</xdr:rowOff>
    </xdr:from>
    <xdr:to>
      <xdr:col>2</xdr:col>
      <xdr:colOff>989256</xdr:colOff>
      <xdr:row>215</xdr:row>
      <xdr:rowOff>1049918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2E620700-9B86-41EC-A450-68945D0EC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 cstate="print"/>
        <a:stretch>
          <a:fillRect/>
        </a:stretch>
      </xdr:blipFill>
      <xdr:spPr>
        <a:xfrm>
          <a:off x="1635125" y="215471375"/>
          <a:ext cx="830506" cy="954668"/>
        </a:xfrm>
        <a:prstGeom prst="rect">
          <a:avLst/>
        </a:prstGeom>
      </xdr:spPr>
    </xdr:pic>
    <xdr:clientData/>
  </xdr:twoCellAnchor>
  <xdr:twoCellAnchor>
    <xdr:from>
      <xdr:col>2</xdr:col>
      <xdr:colOff>210705</xdr:colOff>
      <xdr:row>216</xdr:row>
      <xdr:rowOff>136238</xdr:rowOff>
    </xdr:from>
    <xdr:to>
      <xdr:col>2</xdr:col>
      <xdr:colOff>841642</xdr:colOff>
      <xdr:row>216</xdr:row>
      <xdr:rowOff>1085386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E05386CF-BA82-487C-8F5D-0E425447F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/>
        <a:stretch>
          <a:fillRect/>
        </a:stretch>
      </xdr:blipFill>
      <xdr:spPr>
        <a:xfrm>
          <a:off x="1687080" y="261533988"/>
          <a:ext cx="630937" cy="949148"/>
        </a:xfrm>
        <a:prstGeom prst="rect">
          <a:avLst/>
        </a:prstGeom>
      </xdr:spPr>
    </xdr:pic>
    <xdr:clientData/>
  </xdr:twoCellAnchor>
  <xdr:twoCellAnchor>
    <xdr:from>
      <xdr:col>2</xdr:col>
      <xdr:colOff>193388</xdr:colOff>
      <xdr:row>217</xdr:row>
      <xdr:rowOff>24250</xdr:rowOff>
    </xdr:from>
    <xdr:to>
      <xdr:col>2</xdr:col>
      <xdr:colOff>908276</xdr:colOff>
      <xdr:row>217</xdr:row>
      <xdr:rowOff>1091240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CDA511F7-6FD1-40B0-9712-74FCEC629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 cstate="print"/>
        <a:stretch>
          <a:fillRect/>
        </a:stretch>
      </xdr:blipFill>
      <xdr:spPr>
        <a:xfrm>
          <a:off x="1679288" y="272248750"/>
          <a:ext cx="714888" cy="1066990"/>
        </a:xfrm>
        <a:prstGeom prst="rect">
          <a:avLst/>
        </a:prstGeom>
      </xdr:spPr>
    </xdr:pic>
    <xdr:clientData/>
  </xdr:twoCellAnchor>
  <xdr:twoCellAnchor>
    <xdr:from>
      <xdr:col>2</xdr:col>
      <xdr:colOff>243899</xdr:colOff>
      <xdr:row>218</xdr:row>
      <xdr:rowOff>71006</xdr:rowOff>
    </xdr:from>
    <xdr:to>
      <xdr:col>2</xdr:col>
      <xdr:colOff>936625</xdr:colOff>
      <xdr:row>218</xdr:row>
      <xdr:rowOff>1106171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F7A8FAAA-7C2C-42B4-A484-21C2CFDFB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 cstate="print"/>
        <a:stretch>
          <a:fillRect/>
        </a:stretch>
      </xdr:blipFill>
      <xdr:spPr>
        <a:xfrm>
          <a:off x="1729799" y="273419456"/>
          <a:ext cx="692726" cy="1035165"/>
        </a:xfrm>
        <a:prstGeom prst="rect">
          <a:avLst/>
        </a:prstGeom>
      </xdr:spPr>
    </xdr:pic>
    <xdr:clientData/>
  </xdr:twoCellAnchor>
  <xdr:twoCellAnchor>
    <xdr:from>
      <xdr:col>2</xdr:col>
      <xdr:colOff>412750</xdr:colOff>
      <xdr:row>214</xdr:row>
      <xdr:rowOff>128152</xdr:rowOff>
    </xdr:from>
    <xdr:to>
      <xdr:col>2</xdr:col>
      <xdr:colOff>793750</xdr:colOff>
      <xdr:row>214</xdr:row>
      <xdr:rowOff>1109227</xdr:rowOff>
    </xdr:to>
    <xdr:pic>
      <xdr:nvPicPr>
        <xdr:cNvPr id="62" name="그림 377">
          <a:extLst>
            <a:ext uri="{FF2B5EF4-FFF2-40B4-BE49-F238E27FC236}">
              <a16:creationId xmlns:a16="http://schemas.microsoft.com/office/drawing/2014/main" id="{0178E839-3E3F-42A2-9FB1-6B362D6C1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650" y="266713852"/>
          <a:ext cx="38100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388903</xdr:colOff>
      <xdr:row>219</xdr:row>
      <xdr:rowOff>111125</xdr:rowOff>
    </xdr:from>
    <xdr:to>
      <xdr:col>2</xdr:col>
      <xdr:colOff>762000</xdr:colOff>
      <xdr:row>219</xdr:row>
      <xdr:rowOff>1107483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C0F9F42B-D0BE-4F50-8AFD-7D1D915A1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/>
        <a:stretch>
          <a:fillRect/>
        </a:stretch>
      </xdr:blipFill>
      <xdr:spPr>
        <a:xfrm>
          <a:off x="1874803" y="274612100"/>
          <a:ext cx="373097" cy="996358"/>
        </a:xfrm>
        <a:prstGeom prst="rect">
          <a:avLst/>
        </a:prstGeom>
      </xdr:spPr>
    </xdr:pic>
    <xdr:clientData/>
  </xdr:twoCellAnchor>
  <xdr:twoCellAnchor>
    <xdr:from>
      <xdr:col>2</xdr:col>
      <xdr:colOff>349250</xdr:colOff>
      <xdr:row>221</xdr:row>
      <xdr:rowOff>79375</xdr:rowOff>
    </xdr:from>
    <xdr:to>
      <xdr:col>2</xdr:col>
      <xdr:colOff>842819</xdr:colOff>
      <xdr:row>221</xdr:row>
      <xdr:rowOff>1025382</xdr:rowOff>
    </xdr:to>
    <xdr:pic>
      <xdr:nvPicPr>
        <xdr:cNvPr id="76608" name="그림 76607">
          <a:extLst>
            <a:ext uri="{FF2B5EF4-FFF2-40B4-BE49-F238E27FC236}">
              <a16:creationId xmlns:a16="http://schemas.microsoft.com/office/drawing/2014/main" id="{71C0D774-22DD-4355-834B-0F4603E34EC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3" cstate="print"/>
        <a:srcRect t="-1" r="-3938" b="16468"/>
        <a:stretch/>
      </xdr:blipFill>
      <xdr:spPr>
        <a:xfrm>
          <a:off x="1835150" y="276885400"/>
          <a:ext cx="493569" cy="946007"/>
        </a:xfrm>
        <a:prstGeom prst="rect">
          <a:avLst/>
        </a:prstGeom>
      </xdr:spPr>
    </xdr:pic>
    <xdr:clientData/>
  </xdr:twoCellAnchor>
  <xdr:twoCellAnchor>
    <xdr:from>
      <xdr:col>2</xdr:col>
      <xdr:colOff>158750</xdr:colOff>
      <xdr:row>220</xdr:row>
      <xdr:rowOff>333374</xdr:rowOff>
    </xdr:from>
    <xdr:to>
      <xdr:col>2</xdr:col>
      <xdr:colOff>1032949</xdr:colOff>
      <xdr:row>220</xdr:row>
      <xdr:rowOff>952499</xdr:rowOff>
    </xdr:to>
    <xdr:pic>
      <xdr:nvPicPr>
        <xdr:cNvPr id="76675" name="그림 76674">
          <a:extLst>
            <a:ext uri="{FF2B5EF4-FFF2-40B4-BE49-F238E27FC236}">
              <a16:creationId xmlns:a16="http://schemas.microsoft.com/office/drawing/2014/main" id="{62705765-AC02-437A-8416-AF4E50B6FD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4" cstate="print"/>
        <a:srcRect t="-1" b="27880"/>
        <a:stretch/>
      </xdr:blipFill>
      <xdr:spPr>
        <a:xfrm>
          <a:off x="1644650" y="275986874"/>
          <a:ext cx="874199" cy="619125"/>
        </a:xfrm>
        <a:prstGeom prst="rect">
          <a:avLst/>
        </a:prstGeom>
      </xdr:spPr>
    </xdr:pic>
    <xdr:clientData/>
  </xdr:twoCellAnchor>
  <xdr:twoCellAnchor>
    <xdr:from>
      <xdr:col>2</xdr:col>
      <xdr:colOff>390525</xdr:colOff>
      <xdr:row>222</xdr:row>
      <xdr:rowOff>158750</xdr:rowOff>
    </xdr:from>
    <xdr:to>
      <xdr:col>2</xdr:col>
      <xdr:colOff>762000</xdr:colOff>
      <xdr:row>222</xdr:row>
      <xdr:rowOff>1044575</xdr:rowOff>
    </xdr:to>
    <xdr:pic>
      <xdr:nvPicPr>
        <xdr:cNvPr id="76676" name="그림 352">
          <a:extLst>
            <a:ext uri="{FF2B5EF4-FFF2-40B4-BE49-F238E27FC236}">
              <a16:creationId xmlns:a16="http://schemas.microsoft.com/office/drawing/2014/main" id="{2A564C84-4097-4CD7-8EEE-B6D4FD6E0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6425" y="278117300"/>
          <a:ext cx="3714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381000</xdr:colOff>
      <xdr:row>223</xdr:row>
      <xdr:rowOff>120072</xdr:rowOff>
    </xdr:from>
    <xdr:to>
      <xdr:col>2</xdr:col>
      <xdr:colOff>742950</xdr:colOff>
      <xdr:row>223</xdr:row>
      <xdr:rowOff>1018020</xdr:rowOff>
    </xdr:to>
    <xdr:pic>
      <xdr:nvPicPr>
        <xdr:cNvPr id="76677" name="그림 353">
          <a:extLst>
            <a:ext uri="{FF2B5EF4-FFF2-40B4-BE49-F238E27FC236}">
              <a16:creationId xmlns:a16="http://schemas.microsoft.com/office/drawing/2014/main" id="{A6FF453B-BA65-400F-AA34-34DFB6058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79231147"/>
          <a:ext cx="361950" cy="8979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222251</xdr:colOff>
      <xdr:row>225</xdr:row>
      <xdr:rowOff>47626</xdr:rowOff>
    </xdr:from>
    <xdr:to>
      <xdr:col>2</xdr:col>
      <xdr:colOff>920751</xdr:colOff>
      <xdr:row>225</xdr:row>
      <xdr:rowOff>1061280</xdr:rowOff>
    </xdr:to>
    <xdr:pic>
      <xdr:nvPicPr>
        <xdr:cNvPr id="76678" name="그림 76677">
          <a:extLst>
            <a:ext uri="{FF2B5EF4-FFF2-40B4-BE49-F238E27FC236}">
              <a16:creationId xmlns:a16="http://schemas.microsoft.com/office/drawing/2014/main" id="{3ABA2547-AB63-48AE-A9D4-723B7BA56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/>
        <a:stretch>
          <a:fillRect/>
        </a:stretch>
      </xdr:blipFill>
      <xdr:spPr>
        <a:xfrm>
          <a:off x="1708151" y="281463751"/>
          <a:ext cx="698500" cy="1013654"/>
        </a:xfrm>
        <a:prstGeom prst="rect">
          <a:avLst/>
        </a:prstGeom>
      </xdr:spPr>
    </xdr:pic>
    <xdr:clientData/>
  </xdr:twoCellAnchor>
  <xdr:twoCellAnchor editAs="oneCell">
    <xdr:from>
      <xdr:col>2</xdr:col>
      <xdr:colOff>231269</xdr:colOff>
      <xdr:row>226</xdr:row>
      <xdr:rowOff>244983</xdr:rowOff>
    </xdr:from>
    <xdr:to>
      <xdr:col>2</xdr:col>
      <xdr:colOff>873126</xdr:colOff>
      <xdr:row>226</xdr:row>
      <xdr:rowOff>1005551</xdr:rowOff>
    </xdr:to>
    <xdr:pic>
      <xdr:nvPicPr>
        <xdr:cNvPr id="76679" name="그림 76678">
          <a:extLst>
            <a:ext uri="{FF2B5EF4-FFF2-40B4-BE49-F238E27FC236}">
              <a16:creationId xmlns:a16="http://schemas.microsoft.com/office/drawing/2014/main" id="{E5636E00-1E11-4A5D-BBB2-BFBC1CAD1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 cstate="print"/>
        <a:stretch>
          <a:fillRect/>
        </a:stretch>
      </xdr:blipFill>
      <xdr:spPr>
        <a:xfrm rot="16200000">
          <a:off x="1648289" y="272973338"/>
          <a:ext cx="760568" cy="641857"/>
        </a:xfrm>
        <a:prstGeom prst="rect">
          <a:avLst/>
        </a:prstGeom>
      </xdr:spPr>
    </xdr:pic>
    <xdr:clientData/>
  </xdr:twoCellAnchor>
  <xdr:twoCellAnchor>
    <xdr:from>
      <xdr:col>2</xdr:col>
      <xdr:colOff>111125</xdr:colOff>
      <xdr:row>224</xdr:row>
      <xdr:rowOff>251710</xdr:rowOff>
    </xdr:from>
    <xdr:to>
      <xdr:col>2</xdr:col>
      <xdr:colOff>1102209</xdr:colOff>
      <xdr:row>224</xdr:row>
      <xdr:rowOff>984250</xdr:rowOff>
    </xdr:to>
    <xdr:pic>
      <xdr:nvPicPr>
        <xdr:cNvPr id="76680" name="그림 353">
          <a:extLst>
            <a:ext uri="{FF2B5EF4-FFF2-40B4-BE49-F238E27FC236}">
              <a16:creationId xmlns:a16="http://schemas.microsoft.com/office/drawing/2014/main" id="{2E2DE37A-C5D1-4DD4-912E-599A494B6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1597025" y="280515310"/>
          <a:ext cx="991084" cy="7325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415636</xdr:colOff>
      <xdr:row>227</xdr:row>
      <xdr:rowOff>69273</xdr:rowOff>
    </xdr:from>
    <xdr:to>
      <xdr:col>2</xdr:col>
      <xdr:colOff>730250</xdr:colOff>
      <xdr:row>227</xdr:row>
      <xdr:rowOff>1068571</xdr:rowOff>
    </xdr:to>
    <xdr:pic>
      <xdr:nvPicPr>
        <xdr:cNvPr id="76768" name="그림 76767">
          <a:extLst>
            <a:ext uri="{FF2B5EF4-FFF2-40B4-BE49-F238E27FC236}">
              <a16:creationId xmlns:a16="http://schemas.microsoft.com/office/drawing/2014/main" id="{BFB13D96-CA2E-4449-966E-A4DCD9FD5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2011" y="273865398"/>
          <a:ext cx="314614" cy="999298"/>
        </a:xfrm>
        <a:prstGeom prst="rect">
          <a:avLst/>
        </a:prstGeom>
      </xdr:spPr>
    </xdr:pic>
    <xdr:clientData/>
  </xdr:twoCellAnchor>
  <xdr:twoCellAnchor editAs="oneCell">
    <xdr:from>
      <xdr:col>2</xdr:col>
      <xdr:colOff>415637</xdr:colOff>
      <xdr:row>228</xdr:row>
      <xdr:rowOff>86591</xdr:rowOff>
    </xdr:from>
    <xdr:to>
      <xdr:col>2</xdr:col>
      <xdr:colOff>730250</xdr:colOff>
      <xdr:row>228</xdr:row>
      <xdr:rowOff>1095375</xdr:rowOff>
    </xdr:to>
    <xdr:pic>
      <xdr:nvPicPr>
        <xdr:cNvPr id="76769" name="그림 76768">
          <a:extLst>
            <a:ext uri="{FF2B5EF4-FFF2-40B4-BE49-F238E27FC236}">
              <a16:creationId xmlns:a16="http://schemas.microsoft.com/office/drawing/2014/main" id="{B39F1E19-BAA1-4602-909E-0C878873A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2012" y="275009841"/>
          <a:ext cx="314613" cy="1008784"/>
        </a:xfrm>
        <a:prstGeom prst="rect">
          <a:avLst/>
        </a:prstGeom>
      </xdr:spPr>
    </xdr:pic>
    <xdr:clientData/>
  </xdr:twoCellAnchor>
  <xdr:twoCellAnchor editAs="oneCell">
    <xdr:from>
      <xdr:col>2</xdr:col>
      <xdr:colOff>415636</xdr:colOff>
      <xdr:row>229</xdr:row>
      <xdr:rowOff>86591</xdr:rowOff>
    </xdr:from>
    <xdr:to>
      <xdr:col>2</xdr:col>
      <xdr:colOff>777875</xdr:colOff>
      <xdr:row>229</xdr:row>
      <xdr:rowOff>1079500</xdr:rowOff>
    </xdr:to>
    <xdr:pic>
      <xdr:nvPicPr>
        <xdr:cNvPr id="76775" name="그림 76774">
          <a:extLst>
            <a:ext uri="{FF2B5EF4-FFF2-40B4-BE49-F238E27FC236}">
              <a16:creationId xmlns:a16="http://schemas.microsoft.com/office/drawing/2014/main" id="{8E772AD8-8AD5-465F-8968-54A369A5F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2011" y="276136966"/>
          <a:ext cx="362239" cy="99290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230</xdr:row>
      <xdr:rowOff>79375</xdr:rowOff>
    </xdr:from>
    <xdr:to>
      <xdr:col>2</xdr:col>
      <xdr:colOff>793750</xdr:colOff>
      <xdr:row>231</xdr:row>
      <xdr:rowOff>0</xdr:rowOff>
    </xdr:to>
    <xdr:pic>
      <xdr:nvPicPr>
        <xdr:cNvPr id="76776" name="그림 76775">
          <a:extLst>
            <a:ext uri="{FF2B5EF4-FFF2-40B4-BE49-F238E27FC236}">
              <a16:creationId xmlns:a16="http://schemas.microsoft.com/office/drawing/2014/main" id="{8C37AA01-C9C7-4EA1-92E4-E88F352DC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277256875"/>
          <a:ext cx="412750" cy="1047750"/>
        </a:xfrm>
        <a:prstGeom prst="rect">
          <a:avLst/>
        </a:prstGeom>
      </xdr:spPr>
    </xdr:pic>
    <xdr:clientData/>
  </xdr:twoCellAnchor>
  <xdr:twoCellAnchor editAs="oneCell">
    <xdr:from>
      <xdr:col>2</xdr:col>
      <xdr:colOff>396875</xdr:colOff>
      <xdr:row>231</xdr:row>
      <xdr:rowOff>79375</xdr:rowOff>
    </xdr:from>
    <xdr:to>
      <xdr:col>2</xdr:col>
      <xdr:colOff>762001</xdr:colOff>
      <xdr:row>231</xdr:row>
      <xdr:rowOff>1063625</xdr:rowOff>
    </xdr:to>
    <xdr:pic>
      <xdr:nvPicPr>
        <xdr:cNvPr id="76777" name="그림 76776">
          <a:extLst>
            <a:ext uri="{FF2B5EF4-FFF2-40B4-BE49-F238E27FC236}">
              <a16:creationId xmlns:a16="http://schemas.microsoft.com/office/drawing/2014/main" id="{3F97DDD1-96CD-40AF-946B-46B42D710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" y="278384000"/>
          <a:ext cx="365126" cy="98425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232</xdr:row>
      <xdr:rowOff>15875</xdr:rowOff>
    </xdr:from>
    <xdr:to>
      <xdr:col>2</xdr:col>
      <xdr:colOff>793751</xdr:colOff>
      <xdr:row>232</xdr:row>
      <xdr:rowOff>1120353</xdr:rowOff>
    </xdr:to>
    <xdr:pic>
      <xdr:nvPicPr>
        <xdr:cNvPr id="76778" name="그림 76777">
          <a:extLst>
            <a:ext uri="{FF2B5EF4-FFF2-40B4-BE49-F238E27FC236}">
              <a16:creationId xmlns:a16="http://schemas.microsoft.com/office/drawing/2014/main" id="{154D4499-103E-4945-AC30-F6807A8EE5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6" y="279447625"/>
          <a:ext cx="412750" cy="1104478"/>
        </a:xfrm>
        <a:prstGeom prst="rect">
          <a:avLst/>
        </a:prstGeom>
      </xdr:spPr>
    </xdr:pic>
    <xdr:clientData/>
  </xdr:twoCellAnchor>
  <xdr:twoCellAnchor editAs="oneCell">
    <xdr:from>
      <xdr:col>2</xdr:col>
      <xdr:colOff>382444</xdr:colOff>
      <xdr:row>232</xdr:row>
      <xdr:rowOff>1111250</xdr:rowOff>
    </xdr:from>
    <xdr:to>
      <xdr:col>2</xdr:col>
      <xdr:colOff>743812</xdr:colOff>
      <xdr:row>233</xdr:row>
      <xdr:rowOff>1111250</xdr:rowOff>
    </xdr:to>
    <xdr:pic>
      <xdr:nvPicPr>
        <xdr:cNvPr id="76779" name="그림 76778">
          <a:extLst>
            <a:ext uri="{FF2B5EF4-FFF2-40B4-BE49-F238E27FC236}">
              <a16:creationId xmlns:a16="http://schemas.microsoft.com/office/drawing/2014/main" id="{D919FFEA-F910-4735-AE5D-676A25306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8819" y="280543000"/>
          <a:ext cx="361368" cy="1127125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333376</xdr:colOff>
      <xdr:row>234</xdr:row>
      <xdr:rowOff>111124</xdr:rowOff>
    </xdr:from>
    <xdr:to>
      <xdr:col>2</xdr:col>
      <xdr:colOff>746126</xdr:colOff>
      <xdr:row>234</xdr:row>
      <xdr:rowOff>1111249</xdr:rowOff>
    </xdr:to>
    <xdr:pic>
      <xdr:nvPicPr>
        <xdr:cNvPr id="76780" name="그림 76779">
          <a:extLst>
            <a:ext uri="{FF2B5EF4-FFF2-40B4-BE49-F238E27FC236}">
              <a16:creationId xmlns:a16="http://schemas.microsoft.com/office/drawing/2014/main" id="{CA5AE1E5-86D9-4D4C-9420-49FFB0315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1" y="281797124"/>
          <a:ext cx="412750" cy="1000125"/>
        </a:xfrm>
        <a:prstGeom prst="rect">
          <a:avLst/>
        </a:prstGeom>
      </xdr:spPr>
    </xdr:pic>
    <xdr:clientData/>
  </xdr:twoCellAnchor>
  <xdr:twoCellAnchor>
    <xdr:from>
      <xdr:col>2</xdr:col>
      <xdr:colOff>363681</xdr:colOff>
      <xdr:row>235</xdr:row>
      <xdr:rowOff>103910</xdr:rowOff>
    </xdr:from>
    <xdr:to>
      <xdr:col>2</xdr:col>
      <xdr:colOff>777532</xdr:colOff>
      <xdr:row>235</xdr:row>
      <xdr:rowOff>1091046</xdr:rowOff>
    </xdr:to>
    <xdr:pic>
      <xdr:nvPicPr>
        <xdr:cNvPr id="76781" name="그림 76780">
          <a:extLst>
            <a:ext uri="{FF2B5EF4-FFF2-40B4-BE49-F238E27FC236}">
              <a16:creationId xmlns:a16="http://schemas.microsoft.com/office/drawing/2014/main" id="{8221E9C3-81AA-44E6-827D-71317924C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1849581" y="293197685"/>
          <a:ext cx="413851" cy="987136"/>
        </a:xfrm>
        <a:prstGeom prst="rect">
          <a:avLst/>
        </a:prstGeom>
      </xdr:spPr>
    </xdr:pic>
    <xdr:clientData/>
  </xdr:twoCellAnchor>
  <xdr:twoCellAnchor>
    <xdr:from>
      <xdr:col>2</xdr:col>
      <xdr:colOff>381001</xdr:colOff>
      <xdr:row>236</xdr:row>
      <xdr:rowOff>35655</xdr:rowOff>
    </xdr:from>
    <xdr:to>
      <xdr:col>2</xdr:col>
      <xdr:colOff>726299</xdr:colOff>
      <xdr:row>236</xdr:row>
      <xdr:rowOff>1074746</xdr:rowOff>
    </xdr:to>
    <xdr:pic>
      <xdr:nvPicPr>
        <xdr:cNvPr id="76783" name="그림 76782">
          <a:extLst>
            <a:ext uri="{FF2B5EF4-FFF2-40B4-BE49-F238E27FC236}">
              <a16:creationId xmlns:a16="http://schemas.microsoft.com/office/drawing/2014/main" id="{4353D676-DDFF-4F56-A6A0-4833E8F73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1866901" y="295472580"/>
          <a:ext cx="345298" cy="1039091"/>
        </a:xfrm>
        <a:prstGeom prst="rect">
          <a:avLst/>
        </a:prstGeom>
      </xdr:spPr>
    </xdr:pic>
    <xdr:clientData/>
  </xdr:twoCellAnchor>
  <xdr:twoCellAnchor>
    <xdr:from>
      <xdr:col>2</xdr:col>
      <xdr:colOff>416655</xdr:colOff>
      <xdr:row>237</xdr:row>
      <xdr:rowOff>71310</xdr:rowOff>
    </xdr:from>
    <xdr:to>
      <xdr:col>2</xdr:col>
      <xdr:colOff>728383</xdr:colOff>
      <xdr:row>237</xdr:row>
      <xdr:rowOff>1070404</xdr:rowOff>
    </xdr:to>
    <xdr:pic>
      <xdr:nvPicPr>
        <xdr:cNvPr id="76784" name="그림 76783">
          <a:extLst>
            <a:ext uri="{FF2B5EF4-FFF2-40B4-BE49-F238E27FC236}">
              <a16:creationId xmlns:a16="http://schemas.microsoft.com/office/drawing/2014/main" id="{00A6EA76-AC66-43B8-88FF-F001ABA47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>
          <a:extLst>
            <a:ext uri="{BEBA8EAE-BF5A-486C-A8C5-ECC9F3942E4B}">
              <a14:imgProps xmlns:a14="http://schemas.microsoft.com/office/drawing/2010/main">
                <a14:imgLayer r:embed="rId221">
                  <a14:imgEffect>
                    <a14:backgroundRemoval t="3003" b="98042" l="8787" r="89540">
                      <a14:foregroundMark x1="33473" y1="6527" x2="43096" y2="81070"/>
                      <a14:foregroundMark x1="28033" y1="3264" x2="87866" y2="3133"/>
                      <a14:foregroundMark x1="76987" y1="36684" x2="87029" y2="94778"/>
                      <a14:foregroundMark x1="87029" y1="94778" x2="84937" y2="98042"/>
                      <a14:foregroundMark x1="14644" y1="38381" x2="25941" y2="96606"/>
                      <a14:foregroundMark x1="33473" y1="46084" x2="50628" y2="50522"/>
                      <a14:foregroundMark x1="50628" y1="50522" x2="67782" y2="52219"/>
                      <a14:foregroundMark x1="64435" y1="44517" x2="45607" y2="73368"/>
                      <a14:foregroundMark x1="12971" y1="61097" x2="16736" y2="96606"/>
                      <a14:foregroundMark x1="33054" y1="91253" x2="62762" y2="88251"/>
                      <a14:foregroundMark x1="62762" y1="88251" x2="62762" y2="88251"/>
                      <a14:foregroundMark x1="60669" y1="44125" x2="36402" y2="73760"/>
                      <a14:foregroundMark x1="33054" y1="47258" x2="65690" y2="70757"/>
                      <a14:foregroundMark x1="65690" y1="70757" x2="65690" y2="70757"/>
                      <a14:foregroundMark x1="21339" y1="52480" x2="78661" y2="54047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902555" y="296679810"/>
          <a:ext cx="311728" cy="999094"/>
        </a:xfrm>
        <a:prstGeom prst="rect">
          <a:avLst/>
        </a:prstGeom>
      </xdr:spPr>
    </xdr:pic>
    <xdr:clientData/>
  </xdr:twoCellAnchor>
  <xdr:twoCellAnchor editAs="oneCell">
    <xdr:from>
      <xdr:col>2</xdr:col>
      <xdr:colOff>63500</xdr:colOff>
      <xdr:row>156</xdr:row>
      <xdr:rowOff>111125</xdr:rowOff>
    </xdr:from>
    <xdr:to>
      <xdr:col>2</xdr:col>
      <xdr:colOff>1031875</xdr:colOff>
      <xdr:row>156</xdr:row>
      <xdr:rowOff>1079500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76009119-5BDB-440E-8730-9FF7532B1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9875" y="153384250"/>
          <a:ext cx="968375" cy="968375"/>
        </a:xfrm>
        <a:prstGeom prst="rect">
          <a:avLst/>
        </a:prstGeom>
      </xdr:spPr>
    </xdr:pic>
    <xdr:clientData/>
  </xdr:twoCellAnchor>
  <xdr:twoCellAnchor editAs="oneCell">
    <xdr:from>
      <xdr:col>2</xdr:col>
      <xdr:colOff>174625</xdr:colOff>
      <xdr:row>238</xdr:row>
      <xdr:rowOff>79375</xdr:rowOff>
    </xdr:from>
    <xdr:to>
      <xdr:col>2</xdr:col>
      <xdr:colOff>1027642</xdr:colOff>
      <xdr:row>238</xdr:row>
      <xdr:rowOff>1063625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E50E072-6D78-41B0-91BB-187300CFF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 cstate="print"/>
        <a:stretch>
          <a:fillRect/>
        </a:stretch>
      </xdr:blipFill>
      <xdr:spPr>
        <a:xfrm>
          <a:off x="1651000" y="251412375"/>
          <a:ext cx="853017" cy="984250"/>
        </a:xfrm>
        <a:prstGeom prst="rect">
          <a:avLst/>
        </a:prstGeom>
      </xdr:spPr>
    </xdr:pic>
    <xdr:clientData/>
  </xdr:twoCellAnchor>
  <xdr:twoCellAnchor editAs="oneCell">
    <xdr:from>
      <xdr:col>2</xdr:col>
      <xdr:colOff>132501</xdr:colOff>
      <xdr:row>240</xdr:row>
      <xdr:rowOff>254000</xdr:rowOff>
    </xdr:from>
    <xdr:to>
      <xdr:col>2</xdr:col>
      <xdr:colOff>1079501</xdr:colOff>
      <xdr:row>240</xdr:row>
      <xdr:rowOff>937945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2FB52042-F163-4A09-8A2F-1A67D3A6F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8876" y="253841250"/>
          <a:ext cx="947000" cy="6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100751</xdr:colOff>
      <xdr:row>241</xdr:row>
      <xdr:rowOff>245250</xdr:rowOff>
    </xdr:from>
    <xdr:to>
      <xdr:col>2</xdr:col>
      <xdr:colOff>1047751</xdr:colOff>
      <xdr:row>241</xdr:row>
      <xdr:rowOff>929195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C4464594-15F3-4DD7-B3EA-330C6D57A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51" y="284737950"/>
          <a:ext cx="947000" cy="6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100751</xdr:colOff>
      <xdr:row>242</xdr:row>
      <xdr:rowOff>220625</xdr:rowOff>
    </xdr:from>
    <xdr:to>
      <xdr:col>2</xdr:col>
      <xdr:colOff>1047751</xdr:colOff>
      <xdr:row>242</xdr:row>
      <xdr:rowOff>904570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495B586B-609F-40C1-AFDE-19095619B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51" y="285856325"/>
          <a:ext cx="947000" cy="6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100751</xdr:colOff>
      <xdr:row>243</xdr:row>
      <xdr:rowOff>243625</xdr:rowOff>
    </xdr:from>
    <xdr:to>
      <xdr:col>2</xdr:col>
      <xdr:colOff>1047751</xdr:colOff>
      <xdr:row>243</xdr:row>
      <xdr:rowOff>927570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9E1AE67-9B9D-4C14-8A80-004AAF197C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51" y="287022325"/>
          <a:ext cx="947000" cy="6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100751</xdr:colOff>
      <xdr:row>244</xdr:row>
      <xdr:rowOff>187250</xdr:rowOff>
    </xdr:from>
    <xdr:to>
      <xdr:col>2</xdr:col>
      <xdr:colOff>1047751</xdr:colOff>
      <xdr:row>244</xdr:row>
      <xdr:rowOff>871195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4D28599B-7CF8-42F6-84D0-5AE20F4AD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651" y="288108950"/>
          <a:ext cx="947000" cy="683945"/>
        </a:xfrm>
        <a:prstGeom prst="rect">
          <a:avLst/>
        </a:prstGeom>
      </xdr:spPr>
    </xdr:pic>
    <xdr:clientData/>
  </xdr:twoCellAnchor>
  <xdr:twoCellAnchor editAs="oneCell">
    <xdr:from>
      <xdr:col>2</xdr:col>
      <xdr:colOff>34636</xdr:colOff>
      <xdr:row>239</xdr:row>
      <xdr:rowOff>155863</xdr:rowOff>
    </xdr:from>
    <xdr:to>
      <xdr:col>2</xdr:col>
      <xdr:colOff>1125681</xdr:colOff>
      <xdr:row>239</xdr:row>
      <xdr:rowOff>962287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A1C83148-2796-4E38-824C-349EB9F8A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0536" y="281190988"/>
          <a:ext cx="1091045" cy="806424"/>
        </a:xfrm>
        <a:prstGeom prst="rect">
          <a:avLst/>
        </a:prstGeom>
      </xdr:spPr>
    </xdr:pic>
    <xdr:clientData/>
  </xdr:twoCellAnchor>
  <xdr:twoCellAnchor editAs="oneCell">
    <xdr:from>
      <xdr:col>2</xdr:col>
      <xdr:colOff>396875</xdr:colOff>
      <xdr:row>163</xdr:row>
      <xdr:rowOff>63500</xdr:rowOff>
    </xdr:from>
    <xdr:to>
      <xdr:col>2</xdr:col>
      <xdr:colOff>776741</xdr:colOff>
      <xdr:row>164</xdr:row>
      <xdr:rowOff>9525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29E0434F-81B6-4789-8132-6E52F454C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/>
        <a:stretch/>
      </xdr:blipFill>
      <xdr:spPr bwMode="auto">
        <a:xfrm>
          <a:off x="1873250" y="158972250"/>
          <a:ext cx="379866" cy="1057275"/>
        </a:xfrm>
        <a:prstGeom prst="rect">
          <a:avLst/>
        </a:prstGeom>
      </xdr:spPr>
    </xdr:pic>
    <xdr:clientData/>
  </xdr:twoCellAnchor>
  <xdr:twoCellAnchor>
    <xdr:from>
      <xdr:col>2</xdr:col>
      <xdr:colOff>158750</xdr:colOff>
      <xdr:row>210</xdr:row>
      <xdr:rowOff>142875</xdr:rowOff>
    </xdr:from>
    <xdr:to>
      <xdr:col>2</xdr:col>
      <xdr:colOff>931637</xdr:colOff>
      <xdr:row>210</xdr:row>
      <xdr:rowOff>944098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69FD87CD-C02C-411C-9925-B67230D71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/>
        <a:stretch/>
      </xdr:blipFill>
      <xdr:spPr bwMode="auto">
        <a:xfrm>
          <a:off x="1635125" y="209883375"/>
          <a:ext cx="772887" cy="801223"/>
        </a:xfrm>
        <a:prstGeom prst="rect">
          <a:avLst/>
        </a:prstGeom>
      </xdr:spPr>
    </xdr:pic>
    <xdr:clientData fLocksWithSheet="0"/>
  </xdr:twoCellAnchor>
  <xdr:twoCellAnchor editAs="oneCell">
    <xdr:from>
      <xdr:col>2</xdr:col>
      <xdr:colOff>411548</xdr:colOff>
      <xdr:row>245</xdr:row>
      <xdr:rowOff>139698</xdr:rowOff>
    </xdr:from>
    <xdr:to>
      <xdr:col>2</xdr:col>
      <xdr:colOff>705604</xdr:colOff>
      <xdr:row>245</xdr:row>
      <xdr:rowOff>1019173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E7A2CEF9-150C-4AB7-AA5B-377195796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/>
        <a:stretch/>
      </xdr:blipFill>
      <xdr:spPr bwMode="auto">
        <a:xfrm>
          <a:off x="1897448" y="280431873"/>
          <a:ext cx="294056" cy="879475"/>
        </a:xfrm>
        <a:prstGeom prst="rect">
          <a:avLst/>
        </a:prstGeom>
      </xdr:spPr>
    </xdr:pic>
    <xdr:clientData/>
  </xdr:twoCellAnchor>
  <xdr:twoCellAnchor editAs="oneCell">
    <xdr:from>
      <xdr:col>2</xdr:col>
      <xdr:colOff>405309</xdr:colOff>
      <xdr:row>246</xdr:row>
      <xdr:rowOff>102375</xdr:rowOff>
    </xdr:from>
    <xdr:to>
      <xdr:col>2</xdr:col>
      <xdr:colOff>711844</xdr:colOff>
      <xdr:row>246</xdr:row>
      <xdr:rowOff>1019173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23A5430-7214-4E5B-A866-FFD5BA59C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/>
        <a:stretch/>
      </xdr:blipFill>
      <xdr:spPr bwMode="auto">
        <a:xfrm>
          <a:off x="1891209" y="281537550"/>
          <a:ext cx="306535" cy="91679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190499</xdr:colOff>
      <xdr:row>248</xdr:row>
      <xdr:rowOff>86590</xdr:rowOff>
    </xdr:from>
    <xdr:to>
      <xdr:col>2</xdr:col>
      <xdr:colOff>917861</xdr:colOff>
      <xdr:row>248</xdr:row>
      <xdr:rowOff>1056406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4796E648-B58B-4080-931A-F0E242C79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/>
        <a:stretch/>
      </xdr:blipFill>
      <xdr:spPr bwMode="auto">
        <a:xfrm>
          <a:off x="1676399" y="283807765"/>
          <a:ext cx="727362" cy="969816"/>
        </a:xfrm>
        <a:prstGeom prst="rect">
          <a:avLst/>
        </a:prstGeom>
      </xdr:spPr>
    </xdr:pic>
    <xdr:clientData/>
  </xdr:twoCellAnchor>
  <xdr:twoCellAnchor editAs="oneCell">
    <xdr:from>
      <xdr:col>2</xdr:col>
      <xdr:colOff>138543</xdr:colOff>
      <xdr:row>247</xdr:row>
      <xdr:rowOff>103908</xdr:rowOff>
    </xdr:from>
    <xdr:to>
      <xdr:col>2</xdr:col>
      <xdr:colOff>952569</xdr:colOff>
      <xdr:row>247</xdr:row>
      <xdr:rowOff>1039090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9179618B-20D9-4500-A954-FCC4E3A7E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/>
      </xdr:blipFill>
      <xdr:spPr bwMode="auto">
        <a:xfrm>
          <a:off x="1624443" y="282682083"/>
          <a:ext cx="814026" cy="935182"/>
        </a:xfrm>
        <a:prstGeom prst="rect">
          <a:avLst/>
        </a:prstGeom>
      </xdr:spPr>
    </xdr:pic>
    <xdr:clientData/>
  </xdr:twoCellAnchor>
  <xdr:twoCellAnchor editAs="oneCell">
    <xdr:from>
      <xdr:col>2</xdr:col>
      <xdr:colOff>397682</xdr:colOff>
      <xdr:row>249</xdr:row>
      <xdr:rowOff>103908</xdr:rowOff>
    </xdr:from>
    <xdr:to>
      <xdr:col>2</xdr:col>
      <xdr:colOff>761232</xdr:colOff>
      <xdr:row>249</xdr:row>
      <xdr:rowOff>1056408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038E9AF-FE79-4EE5-8131-2C0F1532F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/>
        <a:stretch/>
      </xdr:blipFill>
      <xdr:spPr bwMode="auto">
        <a:xfrm>
          <a:off x="1883582" y="284968083"/>
          <a:ext cx="363550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380998</xdr:colOff>
      <xdr:row>250</xdr:row>
      <xdr:rowOff>51953</xdr:rowOff>
    </xdr:from>
    <xdr:to>
      <xdr:col>2</xdr:col>
      <xdr:colOff>777917</xdr:colOff>
      <xdr:row>250</xdr:row>
      <xdr:rowOff>1073725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56B23171-D2F8-4A91-BA37-3BC5464F2E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/>
      </xdr:blipFill>
      <xdr:spPr bwMode="auto">
        <a:xfrm>
          <a:off x="1866898" y="286059128"/>
          <a:ext cx="396919" cy="1021772"/>
        </a:xfrm>
        <a:prstGeom prst="rect">
          <a:avLst/>
        </a:prstGeom>
      </xdr:spPr>
    </xdr:pic>
    <xdr:clientData/>
  </xdr:twoCellAnchor>
  <xdr:twoCellAnchor editAs="oneCell">
    <xdr:from>
      <xdr:col>2</xdr:col>
      <xdr:colOff>387630</xdr:colOff>
      <xdr:row>251</xdr:row>
      <xdr:rowOff>51953</xdr:rowOff>
    </xdr:from>
    <xdr:to>
      <xdr:col>2</xdr:col>
      <xdr:colOff>771284</xdr:colOff>
      <xdr:row>251</xdr:row>
      <xdr:rowOff>1073726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45BB0F2F-39B1-4743-BE6B-4E05F7855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/>
        <a:stretch/>
      </xdr:blipFill>
      <xdr:spPr bwMode="auto">
        <a:xfrm>
          <a:off x="1873530" y="287202128"/>
          <a:ext cx="383654" cy="1021773"/>
        </a:xfrm>
        <a:prstGeom prst="rect">
          <a:avLst/>
        </a:prstGeom>
      </xdr:spPr>
    </xdr:pic>
    <xdr:clientData/>
  </xdr:twoCellAnchor>
  <xdr:twoCellAnchor editAs="oneCell">
    <xdr:from>
      <xdr:col>2</xdr:col>
      <xdr:colOff>405265</xdr:colOff>
      <xdr:row>252</xdr:row>
      <xdr:rowOff>69272</xdr:rowOff>
    </xdr:from>
    <xdr:to>
      <xdr:col>2</xdr:col>
      <xdr:colOff>753650</xdr:colOff>
      <xdr:row>252</xdr:row>
      <xdr:rowOff>1021771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D0D5FD3C-90C8-4F44-B835-4DB134F00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/>
        <a:stretch/>
      </xdr:blipFill>
      <xdr:spPr bwMode="auto">
        <a:xfrm>
          <a:off x="1891165" y="288362447"/>
          <a:ext cx="348385" cy="952499"/>
        </a:xfrm>
        <a:prstGeom prst="rect">
          <a:avLst/>
        </a:prstGeom>
      </xdr:spPr>
    </xdr:pic>
    <xdr:clientData/>
  </xdr:twoCellAnchor>
  <xdr:twoCellAnchor editAs="oneCell">
    <xdr:from>
      <xdr:col>2</xdr:col>
      <xdr:colOff>396477</xdr:colOff>
      <xdr:row>253</xdr:row>
      <xdr:rowOff>34634</xdr:rowOff>
    </xdr:from>
    <xdr:to>
      <xdr:col>2</xdr:col>
      <xdr:colOff>762439</xdr:colOff>
      <xdr:row>253</xdr:row>
      <xdr:rowOff>1039089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83C96B0E-7F4A-414A-AFDD-665632628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/>
        <a:stretch/>
      </xdr:blipFill>
      <xdr:spPr bwMode="auto">
        <a:xfrm>
          <a:off x="1882377" y="289470809"/>
          <a:ext cx="365962" cy="1004455"/>
        </a:xfrm>
        <a:prstGeom prst="rect">
          <a:avLst/>
        </a:prstGeom>
      </xdr:spPr>
    </xdr:pic>
    <xdr:clientData/>
  </xdr:twoCellAnchor>
  <xdr:twoCellAnchor editAs="oneCell">
    <xdr:from>
      <xdr:col>2</xdr:col>
      <xdr:colOff>467590</xdr:colOff>
      <xdr:row>254</xdr:row>
      <xdr:rowOff>121225</xdr:rowOff>
    </xdr:from>
    <xdr:to>
      <xdr:col>2</xdr:col>
      <xdr:colOff>710044</xdr:colOff>
      <xdr:row>254</xdr:row>
      <xdr:rowOff>1081212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86BE3458-1262-4FE3-B47D-F8B390CD7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/>
        <a:stretch/>
      </xdr:blipFill>
      <xdr:spPr bwMode="auto">
        <a:xfrm>
          <a:off x="1953490" y="290700400"/>
          <a:ext cx="242454" cy="959987"/>
        </a:xfrm>
        <a:prstGeom prst="rect">
          <a:avLst/>
        </a:prstGeom>
      </xdr:spPr>
    </xdr:pic>
    <xdr:clientData/>
  </xdr:twoCellAnchor>
  <xdr:oneCellAnchor>
    <xdr:from>
      <xdr:col>2</xdr:col>
      <xdr:colOff>467589</xdr:colOff>
      <xdr:row>256</xdr:row>
      <xdr:rowOff>126272</xdr:rowOff>
    </xdr:from>
    <xdr:ext cx="200414" cy="895497"/>
    <xdr:pic>
      <xdr:nvPicPr>
        <xdr:cNvPr id="37" name="그림 36">
          <a:extLst>
            <a:ext uri="{FF2B5EF4-FFF2-40B4-BE49-F238E27FC236}">
              <a16:creationId xmlns:a16="http://schemas.microsoft.com/office/drawing/2014/main" id="{13A460F5-470E-4DB3-BB1D-E07384662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/>
        <a:stretch/>
      </xdr:blipFill>
      <xdr:spPr bwMode="auto">
        <a:xfrm>
          <a:off x="1953489" y="292991447"/>
          <a:ext cx="200414" cy="895497"/>
        </a:xfrm>
        <a:prstGeom prst="rect">
          <a:avLst/>
        </a:prstGeom>
      </xdr:spPr>
    </xdr:pic>
    <xdr:clientData/>
  </xdr:oneCellAnchor>
  <xdr:twoCellAnchor>
    <xdr:from>
      <xdr:col>2</xdr:col>
      <xdr:colOff>415635</xdr:colOff>
      <xdr:row>255</xdr:row>
      <xdr:rowOff>103907</xdr:rowOff>
    </xdr:from>
    <xdr:to>
      <xdr:col>2</xdr:col>
      <xdr:colOff>779319</xdr:colOff>
      <xdr:row>255</xdr:row>
      <xdr:rowOff>1013112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B6910DA8-C5EC-458F-95AB-1D37AD9CE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/>
        <a:stretch/>
      </xdr:blipFill>
      <xdr:spPr bwMode="auto">
        <a:xfrm>
          <a:off x="1901535" y="291826082"/>
          <a:ext cx="363684" cy="909205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238123</xdr:colOff>
      <xdr:row>257</xdr:row>
      <xdr:rowOff>47623</xdr:rowOff>
    </xdr:from>
    <xdr:to>
      <xdr:col>2</xdr:col>
      <xdr:colOff>984249</xdr:colOff>
      <xdr:row>258</xdr:row>
      <xdr:rowOff>6545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3BF784F8-F5C8-477E-B7FC-FA53F3B42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4"/>
        <a:stretch/>
      </xdr:blipFill>
      <xdr:spPr bwMode="auto">
        <a:xfrm>
          <a:off x="1724023" y="294055798"/>
          <a:ext cx="746126" cy="1082872"/>
        </a:xfrm>
        <a:prstGeom prst="rect">
          <a:avLst/>
        </a:prstGeom>
      </xdr:spPr>
    </xdr:pic>
    <xdr:clientData/>
  </xdr:twoCellAnchor>
  <xdr:twoCellAnchor editAs="oneCell">
    <xdr:from>
      <xdr:col>2</xdr:col>
      <xdr:colOff>155862</xdr:colOff>
      <xdr:row>261</xdr:row>
      <xdr:rowOff>190498</xdr:rowOff>
    </xdr:from>
    <xdr:to>
      <xdr:col>2</xdr:col>
      <xdr:colOff>1004453</xdr:colOff>
      <xdr:row>261</xdr:row>
      <xdr:rowOff>1030539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9A59D155-E05E-426A-899F-B208EC4904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5"/>
        <a:stretch/>
      </xdr:blipFill>
      <xdr:spPr bwMode="auto">
        <a:xfrm>
          <a:off x="1641762" y="298770673"/>
          <a:ext cx="848591" cy="840041"/>
        </a:xfrm>
        <a:prstGeom prst="rect">
          <a:avLst/>
        </a:prstGeom>
      </xdr:spPr>
    </xdr:pic>
    <xdr:clientData/>
  </xdr:twoCellAnchor>
  <xdr:twoCellAnchor editAs="oneCell">
    <xdr:from>
      <xdr:col>2</xdr:col>
      <xdr:colOff>155861</xdr:colOff>
      <xdr:row>262</xdr:row>
      <xdr:rowOff>138543</xdr:rowOff>
    </xdr:from>
    <xdr:to>
      <xdr:col>2</xdr:col>
      <xdr:colOff>1027134</xdr:colOff>
      <xdr:row>262</xdr:row>
      <xdr:rowOff>1021770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45FF7D04-EB16-4BD6-94E3-0D7964D66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/>
      </xdr:blipFill>
      <xdr:spPr bwMode="auto">
        <a:xfrm>
          <a:off x="1641761" y="299861718"/>
          <a:ext cx="871273" cy="883227"/>
        </a:xfrm>
        <a:prstGeom prst="rect">
          <a:avLst/>
        </a:prstGeom>
      </xdr:spPr>
    </xdr:pic>
    <xdr:clientData/>
  </xdr:twoCellAnchor>
  <xdr:twoCellAnchor>
    <xdr:from>
      <xdr:col>2</xdr:col>
      <xdr:colOff>398316</xdr:colOff>
      <xdr:row>259</xdr:row>
      <xdr:rowOff>138544</xdr:rowOff>
    </xdr:from>
    <xdr:to>
      <xdr:col>2</xdr:col>
      <xdr:colOff>727362</xdr:colOff>
      <xdr:row>259</xdr:row>
      <xdr:rowOff>1059870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C339F997-47CD-4320-B9F3-88A168920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tretch/>
      </xdr:blipFill>
      <xdr:spPr bwMode="auto">
        <a:xfrm>
          <a:off x="1884216" y="296432719"/>
          <a:ext cx="329046" cy="921326"/>
        </a:xfrm>
        <a:prstGeom prst="rect">
          <a:avLst/>
        </a:prstGeom>
      </xdr:spPr>
    </xdr:pic>
    <xdr:clientData/>
  </xdr:twoCellAnchor>
  <xdr:twoCellAnchor editAs="oneCell">
    <xdr:from>
      <xdr:col>2</xdr:col>
      <xdr:colOff>121226</xdr:colOff>
      <xdr:row>260</xdr:row>
      <xdr:rowOff>259771</xdr:rowOff>
    </xdr:from>
    <xdr:to>
      <xdr:col>2</xdr:col>
      <xdr:colOff>1012207</xdr:colOff>
      <xdr:row>260</xdr:row>
      <xdr:rowOff>952758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4FC89E4E-A8D1-41CA-829E-FE64434C3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8"/>
        <a:stretch/>
      </xdr:blipFill>
      <xdr:spPr bwMode="auto">
        <a:xfrm>
          <a:off x="1607126" y="297696946"/>
          <a:ext cx="890981" cy="692987"/>
        </a:xfrm>
        <a:prstGeom prst="rect">
          <a:avLst/>
        </a:prstGeom>
      </xdr:spPr>
    </xdr:pic>
    <xdr:clientData/>
  </xdr:twoCellAnchor>
  <xdr:twoCellAnchor editAs="oneCell">
    <xdr:from>
      <xdr:col>2</xdr:col>
      <xdr:colOff>346364</xdr:colOff>
      <xdr:row>258</xdr:row>
      <xdr:rowOff>138543</xdr:rowOff>
    </xdr:from>
    <xdr:to>
      <xdr:col>2</xdr:col>
      <xdr:colOff>744680</xdr:colOff>
      <xdr:row>258</xdr:row>
      <xdr:rowOff>1041392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75C259-5957-46D2-9534-4B66BA2B4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9"/>
        <a:stretch/>
      </xdr:blipFill>
      <xdr:spPr bwMode="auto">
        <a:xfrm>
          <a:off x="1832264" y="295289718"/>
          <a:ext cx="398316" cy="902849"/>
        </a:xfrm>
        <a:prstGeom prst="rect">
          <a:avLst/>
        </a:prstGeom>
      </xdr:spPr>
    </xdr:pic>
    <xdr:clientData/>
  </xdr:twoCellAnchor>
  <xdr:twoCellAnchor editAs="oneCell">
    <xdr:from>
      <xdr:col>2</xdr:col>
      <xdr:colOff>239566</xdr:colOff>
      <xdr:row>265</xdr:row>
      <xdr:rowOff>229464</xdr:rowOff>
    </xdr:from>
    <xdr:to>
      <xdr:col>2</xdr:col>
      <xdr:colOff>756509</xdr:colOff>
      <xdr:row>265</xdr:row>
      <xdr:rowOff>1049961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5D11D49F-C4D2-4E93-8AA0-FA7B90F32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0"/>
        <a:stretch/>
      </xdr:blipFill>
      <xdr:spPr bwMode="auto">
        <a:xfrm>
          <a:off x="1725466" y="303381639"/>
          <a:ext cx="516943" cy="820497"/>
        </a:xfrm>
        <a:prstGeom prst="rect">
          <a:avLst/>
        </a:prstGeom>
      </xdr:spPr>
    </xdr:pic>
    <xdr:clientData/>
  </xdr:twoCellAnchor>
  <xdr:twoCellAnchor editAs="oneCell">
    <xdr:from>
      <xdr:col>2</xdr:col>
      <xdr:colOff>256887</xdr:colOff>
      <xdr:row>264</xdr:row>
      <xdr:rowOff>206373</xdr:rowOff>
    </xdr:from>
    <xdr:to>
      <xdr:col>2</xdr:col>
      <xdr:colOff>780129</xdr:colOff>
      <xdr:row>264</xdr:row>
      <xdr:rowOff>1037646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120D5689-634E-43E4-AE81-B93839B8E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tretch/>
      </xdr:blipFill>
      <xdr:spPr bwMode="auto">
        <a:xfrm>
          <a:off x="1742787" y="302215548"/>
          <a:ext cx="523242" cy="831273"/>
        </a:xfrm>
        <a:prstGeom prst="rect">
          <a:avLst/>
        </a:prstGeom>
      </xdr:spPr>
    </xdr:pic>
    <xdr:clientData/>
  </xdr:twoCellAnchor>
  <xdr:twoCellAnchor editAs="oneCell">
    <xdr:from>
      <xdr:col>2</xdr:col>
      <xdr:colOff>229465</xdr:colOff>
      <xdr:row>263</xdr:row>
      <xdr:rowOff>126999</xdr:rowOff>
    </xdr:from>
    <xdr:to>
      <xdr:col>2</xdr:col>
      <xdr:colOff>731691</xdr:colOff>
      <xdr:row>263</xdr:row>
      <xdr:rowOff>927238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8DCE5647-5BBE-4F89-8102-6BF53426A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2"/>
        <a:stretch/>
      </xdr:blipFill>
      <xdr:spPr bwMode="auto">
        <a:xfrm>
          <a:off x="1715365" y="300993174"/>
          <a:ext cx="502226" cy="800239"/>
        </a:xfrm>
        <a:prstGeom prst="rect">
          <a:avLst/>
        </a:prstGeom>
      </xdr:spPr>
    </xdr:pic>
    <xdr:clientData/>
  </xdr:twoCellAnchor>
  <xdr:twoCellAnchor editAs="oneCell">
    <xdr:from>
      <xdr:col>2</xdr:col>
      <xdr:colOff>294822</xdr:colOff>
      <xdr:row>266</xdr:row>
      <xdr:rowOff>79375</xdr:rowOff>
    </xdr:from>
    <xdr:to>
      <xdr:col>2</xdr:col>
      <xdr:colOff>706099</xdr:colOff>
      <xdr:row>266</xdr:row>
      <xdr:rowOff>1018268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CBA826EF-2DAB-4B59-9E41-9938FFD2D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0722" y="304374550"/>
          <a:ext cx="411277" cy="938893"/>
        </a:xfrm>
        <a:prstGeom prst="rect">
          <a:avLst/>
        </a:prstGeom>
      </xdr:spPr>
    </xdr:pic>
    <xdr:clientData/>
  </xdr:twoCellAnchor>
  <xdr:twoCellAnchor>
    <xdr:from>
      <xdr:col>2</xdr:col>
      <xdr:colOff>381000</xdr:colOff>
      <xdr:row>272</xdr:row>
      <xdr:rowOff>158750</xdr:rowOff>
    </xdr:from>
    <xdr:to>
      <xdr:col>2</xdr:col>
      <xdr:colOff>760501</xdr:colOff>
      <xdr:row>272</xdr:row>
      <xdr:rowOff>1015999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AC00545C-F05A-4112-A3EF-4069897AC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1866900" y="311311925"/>
          <a:ext cx="379501" cy="857249"/>
        </a:xfrm>
        <a:prstGeom prst="rect">
          <a:avLst/>
        </a:prstGeom>
      </xdr:spPr>
    </xdr:pic>
    <xdr:clientData/>
  </xdr:twoCellAnchor>
  <xdr:twoCellAnchor>
    <xdr:from>
      <xdr:col>2</xdr:col>
      <xdr:colOff>365126</xdr:colOff>
      <xdr:row>271</xdr:row>
      <xdr:rowOff>73229</xdr:rowOff>
    </xdr:from>
    <xdr:to>
      <xdr:col>2</xdr:col>
      <xdr:colOff>765595</xdr:colOff>
      <xdr:row>271</xdr:row>
      <xdr:rowOff>1016000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EB6F3ED2-72B1-4B66-8905-DAA2548B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1851026" y="310083404"/>
          <a:ext cx="400469" cy="942771"/>
        </a:xfrm>
        <a:prstGeom prst="rect">
          <a:avLst/>
        </a:prstGeom>
      </xdr:spPr>
    </xdr:pic>
    <xdr:clientData/>
  </xdr:twoCellAnchor>
  <xdr:twoCellAnchor>
    <xdr:from>
      <xdr:col>2</xdr:col>
      <xdr:colOff>512330</xdr:colOff>
      <xdr:row>267</xdr:row>
      <xdr:rowOff>162855</xdr:rowOff>
    </xdr:from>
    <xdr:to>
      <xdr:col>2</xdr:col>
      <xdr:colOff>896433</xdr:colOff>
      <xdr:row>267</xdr:row>
      <xdr:rowOff>1039957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2A6EA867-8F5D-4E37-93DE-06F467E43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1998230" y="305601030"/>
          <a:ext cx="384103" cy="877102"/>
        </a:xfrm>
        <a:prstGeom prst="rect">
          <a:avLst/>
        </a:prstGeom>
      </xdr:spPr>
    </xdr:pic>
    <xdr:clientData/>
  </xdr:twoCellAnchor>
  <xdr:twoCellAnchor>
    <xdr:from>
      <xdr:col>2</xdr:col>
      <xdr:colOff>365125</xdr:colOff>
      <xdr:row>268</xdr:row>
      <xdr:rowOff>111125</xdr:rowOff>
    </xdr:from>
    <xdr:to>
      <xdr:col>2</xdr:col>
      <xdr:colOff>748581</xdr:colOff>
      <xdr:row>268</xdr:row>
      <xdr:rowOff>1016000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8A7D4E5E-7BB2-4B7C-A2BF-98C83F6F6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/>
        <a:stretch>
          <a:fillRect/>
        </a:stretch>
      </xdr:blipFill>
      <xdr:spPr>
        <a:xfrm>
          <a:off x="1851025" y="306692300"/>
          <a:ext cx="383456" cy="904875"/>
        </a:xfrm>
        <a:prstGeom prst="rect">
          <a:avLst/>
        </a:prstGeom>
      </xdr:spPr>
    </xdr:pic>
    <xdr:clientData/>
  </xdr:twoCellAnchor>
  <xdr:twoCellAnchor>
    <xdr:from>
      <xdr:col>2</xdr:col>
      <xdr:colOff>365125</xdr:colOff>
      <xdr:row>269</xdr:row>
      <xdr:rowOff>79375</xdr:rowOff>
    </xdr:from>
    <xdr:to>
      <xdr:col>2</xdr:col>
      <xdr:colOff>777875</xdr:colOff>
      <xdr:row>269</xdr:row>
      <xdr:rowOff>1050299</xdr:rowOff>
    </xdr:to>
    <xdr:pic>
      <xdr:nvPicPr>
        <xdr:cNvPr id="76609" name="그림 76608">
          <a:extLst>
            <a:ext uri="{FF2B5EF4-FFF2-40B4-BE49-F238E27FC236}">
              <a16:creationId xmlns:a16="http://schemas.microsoft.com/office/drawing/2014/main" id="{64A6CA5D-483B-43B0-A32E-E8C8F1594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/>
        <a:stretch>
          <a:fillRect/>
        </a:stretch>
      </xdr:blipFill>
      <xdr:spPr>
        <a:xfrm>
          <a:off x="1851025" y="307803550"/>
          <a:ext cx="412750" cy="970924"/>
        </a:xfrm>
        <a:prstGeom prst="rect">
          <a:avLst/>
        </a:prstGeom>
      </xdr:spPr>
    </xdr:pic>
    <xdr:clientData/>
  </xdr:twoCellAnchor>
  <xdr:twoCellAnchor>
    <xdr:from>
      <xdr:col>2</xdr:col>
      <xdr:colOff>365125</xdr:colOff>
      <xdr:row>270</xdr:row>
      <xdr:rowOff>66539</xdr:rowOff>
    </xdr:from>
    <xdr:to>
      <xdr:col>2</xdr:col>
      <xdr:colOff>793750</xdr:colOff>
      <xdr:row>270</xdr:row>
      <xdr:rowOff>1055674</xdr:rowOff>
    </xdr:to>
    <xdr:pic>
      <xdr:nvPicPr>
        <xdr:cNvPr id="76610" name="그림 76609">
          <a:extLst>
            <a:ext uri="{FF2B5EF4-FFF2-40B4-BE49-F238E27FC236}">
              <a16:creationId xmlns:a16="http://schemas.microsoft.com/office/drawing/2014/main" id="{5A517357-1CCB-41C9-91E4-4A180FAEF7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>
          <a:off x="1851025" y="308933714"/>
          <a:ext cx="428625" cy="989135"/>
        </a:xfrm>
        <a:prstGeom prst="rect">
          <a:avLst/>
        </a:prstGeom>
      </xdr:spPr>
    </xdr:pic>
    <xdr:clientData/>
  </xdr:twoCellAnchor>
  <xdr:twoCellAnchor>
    <xdr:from>
      <xdr:col>2</xdr:col>
      <xdr:colOff>349250</xdr:colOff>
      <xdr:row>275</xdr:row>
      <xdr:rowOff>79376</xdr:rowOff>
    </xdr:from>
    <xdr:to>
      <xdr:col>2</xdr:col>
      <xdr:colOff>769516</xdr:colOff>
      <xdr:row>275</xdr:row>
      <xdr:rowOff>1063626</xdr:rowOff>
    </xdr:to>
    <xdr:pic>
      <xdr:nvPicPr>
        <xdr:cNvPr id="76611" name="그림 76610">
          <a:extLst>
            <a:ext uri="{FF2B5EF4-FFF2-40B4-BE49-F238E27FC236}">
              <a16:creationId xmlns:a16="http://schemas.microsoft.com/office/drawing/2014/main" id="{85044383-8FA5-4861-AB9A-692CC68BE8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1835150" y="314661551"/>
          <a:ext cx="420266" cy="984250"/>
        </a:xfrm>
        <a:prstGeom prst="rect">
          <a:avLst/>
        </a:prstGeom>
      </xdr:spPr>
    </xdr:pic>
    <xdr:clientData/>
  </xdr:twoCellAnchor>
  <xdr:twoCellAnchor>
    <xdr:from>
      <xdr:col>2</xdr:col>
      <xdr:colOff>349250</xdr:colOff>
      <xdr:row>276</xdr:row>
      <xdr:rowOff>79376</xdr:rowOff>
    </xdr:from>
    <xdr:to>
      <xdr:col>2</xdr:col>
      <xdr:colOff>747530</xdr:colOff>
      <xdr:row>276</xdr:row>
      <xdr:rowOff>1031876</xdr:rowOff>
    </xdr:to>
    <xdr:pic>
      <xdr:nvPicPr>
        <xdr:cNvPr id="76612" name="그림 76611">
          <a:extLst>
            <a:ext uri="{FF2B5EF4-FFF2-40B4-BE49-F238E27FC236}">
              <a16:creationId xmlns:a16="http://schemas.microsoft.com/office/drawing/2014/main" id="{315514D1-B8FD-4D92-B609-0C71D0A04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1835150" y="315804551"/>
          <a:ext cx="398280" cy="952500"/>
        </a:xfrm>
        <a:prstGeom prst="rect">
          <a:avLst/>
        </a:prstGeom>
      </xdr:spPr>
    </xdr:pic>
    <xdr:clientData/>
  </xdr:twoCellAnchor>
  <xdr:twoCellAnchor>
    <xdr:from>
      <xdr:col>2</xdr:col>
      <xdr:colOff>349250</xdr:colOff>
      <xdr:row>274</xdr:row>
      <xdr:rowOff>63500</xdr:rowOff>
    </xdr:from>
    <xdr:to>
      <xdr:col>2</xdr:col>
      <xdr:colOff>760595</xdr:colOff>
      <xdr:row>274</xdr:row>
      <xdr:rowOff>1031875</xdr:rowOff>
    </xdr:to>
    <xdr:pic>
      <xdr:nvPicPr>
        <xdr:cNvPr id="76613" name="그림 76612">
          <a:extLst>
            <a:ext uri="{FF2B5EF4-FFF2-40B4-BE49-F238E27FC236}">
              <a16:creationId xmlns:a16="http://schemas.microsoft.com/office/drawing/2014/main" id="{EC92D96A-F12F-48E5-A8E6-6A00161E51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1835150" y="313502675"/>
          <a:ext cx="411345" cy="968375"/>
        </a:xfrm>
        <a:prstGeom prst="rect">
          <a:avLst/>
        </a:prstGeom>
      </xdr:spPr>
    </xdr:pic>
    <xdr:clientData/>
  </xdr:twoCellAnchor>
  <xdr:twoCellAnchor>
    <xdr:from>
      <xdr:col>2</xdr:col>
      <xdr:colOff>349250</xdr:colOff>
      <xdr:row>273</xdr:row>
      <xdr:rowOff>47625</xdr:rowOff>
    </xdr:from>
    <xdr:to>
      <xdr:col>2</xdr:col>
      <xdr:colOff>775023</xdr:colOff>
      <xdr:row>273</xdr:row>
      <xdr:rowOff>1047750</xdr:rowOff>
    </xdr:to>
    <xdr:pic>
      <xdr:nvPicPr>
        <xdr:cNvPr id="76614" name="그림 76613">
          <a:extLst>
            <a:ext uri="{FF2B5EF4-FFF2-40B4-BE49-F238E27FC236}">
              <a16:creationId xmlns:a16="http://schemas.microsoft.com/office/drawing/2014/main" id="{4CA077EC-8DE4-4724-A4FE-599211B3F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>
          <a:off x="1835150" y="312343800"/>
          <a:ext cx="425773" cy="1000125"/>
        </a:xfrm>
        <a:prstGeom prst="rect">
          <a:avLst/>
        </a:prstGeom>
      </xdr:spPr>
    </xdr:pic>
    <xdr:clientData/>
  </xdr:twoCellAnchor>
  <xdr:twoCellAnchor>
    <xdr:from>
      <xdr:col>2</xdr:col>
      <xdr:colOff>349251</xdr:colOff>
      <xdr:row>278</xdr:row>
      <xdr:rowOff>70434</xdr:rowOff>
    </xdr:from>
    <xdr:to>
      <xdr:col>2</xdr:col>
      <xdr:colOff>762001</xdr:colOff>
      <xdr:row>278</xdr:row>
      <xdr:rowOff>1055356</xdr:rowOff>
    </xdr:to>
    <xdr:pic>
      <xdr:nvPicPr>
        <xdr:cNvPr id="76619" name="그림 76618">
          <a:extLst>
            <a:ext uri="{FF2B5EF4-FFF2-40B4-BE49-F238E27FC236}">
              <a16:creationId xmlns:a16="http://schemas.microsoft.com/office/drawing/2014/main" id="{AAD83813-32D7-490F-9295-6F5154F0B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>
          <a:off x="1835151" y="318081609"/>
          <a:ext cx="412750" cy="984922"/>
        </a:xfrm>
        <a:prstGeom prst="rect">
          <a:avLst/>
        </a:prstGeom>
      </xdr:spPr>
    </xdr:pic>
    <xdr:clientData/>
  </xdr:twoCellAnchor>
  <xdr:twoCellAnchor>
    <xdr:from>
      <xdr:col>2</xdr:col>
      <xdr:colOff>333375</xdr:colOff>
      <xdr:row>277</xdr:row>
      <xdr:rowOff>47625</xdr:rowOff>
    </xdr:from>
    <xdr:to>
      <xdr:col>2</xdr:col>
      <xdr:colOff>762000</xdr:colOff>
      <xdr:row>277</xdr:row>
      <xdr:rowOff>1045552</xdr:rowOff>
    </xdr:to>
    <xdr:pic>
      <xdr:nvPicPr>
        <xdr:cNvPr id="76620" name="그림 76619">
          <a:extLst>
            <a:ext uri="{FF2B5EF4-FFF2-40B4-BE49-F238E27FC236}">
              <a16:creationId xmlns:a16="http://schemas.microsoft.com/office/drawing/2014/main" id="{80B5E7EF-0759-4D7B-88EB-B122E2401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1819275" y="316915800"/>
          <a:ext cx="428625" cy="997927"/>
        </a:xfrm>
        <a:prstGeom prst="rect">
          <a:avLst/>
        </a:prstGeom>
      </xdr:spPr>
    </xdr:pic>
    <xdr:clientData/>
  </xdr:twoCellAnchor>
  <xdr:twoCellAnchor>
    <xdr:from>
      <xdr:col>2</xdr:col>
      <xdr:colOff>111125</xdr:colOff>
      <xdr:row>279</xdr:row>
      <xdr:rowOff>349250</xdr:rowOff>
    </xdr:from>
    <xdr:to>
      <xdr:col>2</xdr:col>
      <xdr:colOff>983900</xdr:colOff>
      <xdr:row>279</xdr:row>
      <xdr:rowOff>819897</xdr:rowOff>
    </xdr:to>
    <xdr:pic>
      <xdr:nvPicPr>
        <xdr:cNvPr id="76621" name="그림 76620">
          <a:extLst>
            <a:ext uri="{FF2B5EF4-FFF2-40B4-BE49-F238E27FC236}">
              <a16:creationId xmlns:a16="http://schemas.microsoft.com/office/drawing/2014/main" id="{A1246377-BED0-4CD6-AC1C-24C788B4E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>
          <a:off x="1597025" y="319503425"/>
          <a:ext cx="872775" cy="470647"/>
        </a:xfrm>
        <a:prstGeom prst="rect">
          <a:avLst/>
        </a:prstGeom>
      </xdr:spPr>
    </xdr:pic>
    <xdr:clientData/>
  </xdr:twoCellAnchor>
  <xdr:twoCellAnchor>
    <xdr:from>
      <xdr:col>2</xdr:col>
      <xdr:colOff>311727</xdr:colOff>
      <xdr:row>280</xdr:row>
      <xdr:rowOff>107585</xdr:rowOff>
    </xdr:from>
    <xdr:to>
      <xdr:col>2</xdr:col>
      <xdr:colOff>813955</xdr:colOff>
      <xdr:row>280</xdr:row>
      <xdr:rowOff>1143000</xdr:rowOff>
    </xdr:to>
    <xdr:pic>
      <xdr:nvPicPr>
        <xdr:cNvPr id="76622" name="그림 76621">
          <a:extLst>
            <a:ext uri="{FF2B5EF4-FFF2-40B4-BE49-F238E27FC236}">
              <a16:creationId xmlns:a16="http://schemas.microsoft.com/office/drawing/2014/main" id="{8FC72649-324E-49ED-8C33-C1726434B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1797627" y="320404760"/>
          <a:ext cx="502228" cy="1035415"/>
        </a:xfrm>
        <a:prstGeom prst="rect">
          <a:avLst/>
        </a:prstGeom>
      </xdr:spPr>
    </xdr:pic>
    <xdr:clientData/>
  </xdr:twoCellAnchor>
  <xdr:twoCellAnchor>
    <xdr:from>
      <xdr:col>2</xdr:col>
      <xdr:colOff>207818</xdr:colOff>
      <xdr:row>281</xdr:row>
      <xdr:rowOff>51955</xdr:rowOff>
    </xdr:from>
    <xdr:to>
      <xdr:col>2</xdr:col>
      <xdr:colOff>901673</xdr:colOff>
      <xdr:row>281</xdr:row>
      <xdr:rowOff>1092738</xdr:rowOff>
    </xdr:to>
    <xdr:pic>
      <xdr:nvPicPr>
        <xdr:cNvPr id="76623" name="그림 76622">
          <a:extLst>
            <a:ext uri="{FF2B5EF4-FFF2-40B4-BE49-F238E27FC236}">
              <a16:creationId xmlns:a16="http://schemas.microsoft.com/office/drawing/2014/main" id="{DCFEF49E-0C4E-4F12-AA6E-6F44CDFF9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1693718" y="321492130"/>
          <a:ext cx="693855" cy="1040783"/>
        </a:xfrm>
        <a:prstGeom prst="rect">
          <a:avLst/>
        </a:prstGeom>
      </xdr:spPr>
    </xdr:pic>
    <xdr:clientData/>
  </xdr:twoCellAnchor>
  <xdr:twoCellAnchor>
    <xdr:from>
      <xdr:col>2</xdr:col>
      <xdr:colOff>242455</xdr:colOff>
      <xdr:row>282</xdr:row>
      <xdr:rowOff>34637</xdr:rowOff>
    </xdr:from>
    <xdr:to>
      <xdr:col>2</xdr:col>
      <xdr:colOff>941062</xdr:colOff>
      <xdr:row>282</xdr:row>
      <xdr:rowOff>1070667</xdr:rowOff>
    </xdr:to>
    <xdr:pic>
      <xdr:nvPicPr>
        <xdr:cNvPr id="76624" name="그림 76623">
          <a:extLst>
            <a:ext uri="{FF2B5EF4-FFF2-40B4-BE49-F238E27FC236}">
              <a16:creationId xmlns:a16="http://schemas.microsoft.com/office/drawing/2014/main" id="{E2834E31-9F5B-4D89-AA06-0ABA004FF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1728355" y="322617812"/>
          <a:ext cx="698607" cy="1036030"/>
        </a:xfrm>
        <a:prstGeom prst="rect">
          <a:avLst/>
        </a:prstGeom>
      </xdr:spPr>
    </xdr:pic>
    <xdr:clientData/>
  </xdr:twoCellAnchor>
  <xdr:twoCellAnchor>
    <xdr:from>
      <xdr:col>2</xdr:col>
      <xdr:colOff>277092</xdr:colOff>
      <xdr:row>283</xdr:row>
      <xdr:rowOff>69274</xdr:rowOff>
    </xdr:from>
    <xdr:to>
      <xdr:col>2</xdr:col>
      <xdr:colOff>956690</xdr:colOff>
      <xdr:row>283</xdr:row>
      <xdr:rowOff>1076790</xdr:rowOff>
    </xdr:to>
    <xdr:pic>
      <xdr:nvPicPr>
        <xdr:cNvPr id="76625" name="그림 76624">
          <a:extLst>
            <a:ext uri="{FF2B5EF4-FFF2-40B4-BE49-F238E27FC236}">
              <a16:creationId xmlns:a16="http://schemas.microsoft.com/office/drawing/2014/main" id="{AEBF54FC-C9B2-481A-BA23-1C05E6C86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0"/>
        <a:stretch>
          <a:fillRect/>
        </a:stretch>
      </xdr:blipFill>
      <xdr:spPr>
        <a:xfrm>
          <a:off x="1762992" y="323795449"/>
          <a:ext cx="679598" cy="1007516"/>
        </a:xfrm>
        <a:prstGeom prst="rect">
          <a:avLst/>
        </a:prstGeom>
      </xdr:spPr>
    </xdr:pic>
    <xdr:clientData/>
  </xdr:twoCellAnchor>
  <xdr:twoCellAnchor>
    <xdr:from>
      <xdr:col>2</xdr:col>
      <xdr:colOff>277090</xdr:colOff>
      <xdr:row>284</xdr:row>
      <xdr:rowOff>103909</xdr:rowOff>
    </xdr:from>
    <xdr:to>
      <xdr:col>2</xdr:col>
      <xdr:colOff>947183</xdr:colOff>
      <xdr:row>284</xdr:row>
      <xdr:rowOff>1125682</xdr:rowOff>
    </xdr:to>
    <xdr:pic>
      <xdr:nvPicPr>
        <xdr:cNvPr id="76630" name="그림 76629">
          <a:extLst>
            <a:ext uri="{FF2B5EF4-FFF2-40B4-BE49-F238E27FC236}">
              <a16:creationId xmlns:a16="http://schemas.microsoft.com/office/drawing/2014/main" id="{F3CFE6B0-1529-4B99-B77E-5228BBAAA3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1762990" y="324973084"/>
          <a:ext cx="670093" cy="1021773"/>
        </a:xfrm>
        <a:prstGeom prst="rect">
          <a:avLst/>
        </a:prstGeom>
      </xdr:spPr>
    </xdr:pic>
    <xdr:clientData/>
  </xdr:twoCellAnchor>
  <xdr:twoCellAnchor>
    <xdr:from>
      <xdr:col>2</xdr:col>
      <xdr:colOff>294409</xdr:colOff>
      <xdr:row>285</xdr:row>
      <xdr:rowOff>86591</xdr:rowOff>
    </xdr:from>
    <xdr:to>
      <xdr:col>2</xdr:col>
      <xdr:colOff>964502</xdr:colOff>
      <xdr:row>285</xdr:row>
      <xdr:rowOff>1113116</xdr:rowOff>
    </xdr:to>
    <xdr:pic>
      <xdr:nvPicPr>
        <xdr:cNvPr id="76631" name="그림 76630">
          <a:extLst>
            <a:ext uri="{FF2B5EF4-FFF2-40B4-BE49-F238E27FC236}">
              <a16:creationId xmlns:a16="http://schemas.microsoft.com/office/drawing/2014/main" id="{0F234BDD-3A14-4B9B-9A6E-66B0F1C4A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>
          <a:off x="1780309" y="326098766"/>
          <a:ext cx="670093" cy="1026525"/>
        </a:xfrm>
        <a:prstGeom prst="rect">
          <a:avLst/>
        </a:prstGeom>
      </xdr:spPr>
    </xdr:pic>
    <xdr:clientData/>
  </xdr:twoCellAnchor>
  <xdr:twoCellAnchor>
    <xdr:from>
      <xdr:col>2</xdr:col>
      <xdr:colOff>329045</xdr:colOff>
      <xdr:row>286</xdr:row>
      <xdr:rowOff>86591</xdr:rowOff>
    </xdr:from>
    <xdr:to>
      <xdr:col>2</xdr:col>
      <xdr:colOff>994385</xdr:colOff>
      <xdr:row>286</xdr:row>
      <xdr:rowOff>1108364</xdr:rowOff>
    </xdr:to>
    <xdr:pic>
      <xdr:nvPicPr>
        <xdr:cNvPr id="76632" name="그림 76631">
          <a:extLst>
            <a:ext uri="{FF2B5EF4-FFF2-40B4-BE49-F238E27FC236}">
              <a16:creationId xmlns:a16="http://schemas.microsoft.com/office/drawing/2014/main" id="{BE67990A-1E0D-4ED5-891A-6D1735FAFA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1814945" y="327241766"/>
          <a:ext cx="665340" cy="1021773"/>
        </a:xfrm>
        <a:prstGeom prst="rect">
          <a:avLst/>
        </a:prstGeom>
      </xdr:spPr>
    </xdr:pic>
    <xdr:clientData/>
  </xdr:twoCellAnchor>
  <xdr:twoCellAnchor>
    <xdr:from>
      <xdr:col>2</xdr:col>
      <xdr:colOff>279399</xdr:colOff>
      <xdr:row>33</xdr:row>
      <xdr:rowOff>1054100</xdr:rowOff>
    </xdr:from>
    <xdr:to>
      <xdr:col>2</xdr:col>
      <xdr:colOff>765175</xdr:colOff>
      <xdr:row>34</xdr:row>
      <xdr:rowOff>1003300</xdr:rowOff>
    </xdr:to>
    <xdr:pic>
      <xdr:nvPicPr>
        <xdr:cNvPr id="76651" name="그림 238">
          <a:extLst>
            <a:ext uri="{FF2B5EF4-FFF2-40B4-BE49-F238E27FC236}">
              <a16:creationId xmlns:a16="http://schemas.microsoft.com/office/drawing/2014/main" id="{AFFF1FB3-ABF1-4195-81AB-637BECD5C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4"/>
        <a:stretch/>
      </xdr:blipFill>
      <xdr:spPr bwMode="auto">
        <a:xfrm>
          <a:off x="1755774" y="35518725"/>
          <a:ext cx="485776" cy="10287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288925</xdr:colOff>
      <xdr:row>36</xdr:row>
      <xdr:rowOff>22225</xdr:rowOff>
    </xdr:from>
    <xdr:to>
      <xdr:col>2</xdr:col>
      <xdr:colOff>755650</xdr:colOff>
      <xdr:row>36</xdr:row>
      <xdr:rowOff>993775</xdr:rowOff>
    </xdr:to>
    <xdr:pic>
      <xdr:nvPicPr>
        <xdr:cNvPr id="76657" name="그림 244">
          <a:extLst>
            <a:ext uri="{FF2B5EF4-FFF2-40B4-BE49-F238E27FC236}">
              <a16:creationId xmlns:a16="http://schemas.microsoft.com/office/drawing/2014/main" id="{060C63CD-BCF1-47A4-BAE0-841232631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5"/>
        <a:stretch/>
      </xdr:blipFill>
      <xdr:spPr bwMode="auto">
        <a:xfrm>
          <a:off x="1765300" y="37725350"/>
          <a:ext cx="466725" cy="9715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269875</xdr:colOff>
      <xdr:row>32</xdr:row>
      <xdr:rowOff>1063625</xdr:rowOff>
    </xdr:from>
    <xdr:to>
      <xdr:col>2</xdr:col>
      <xdr:colOff>755650</xdr:colOff>
      <xdr:row>33</xdr:row>
      <xdr:rowOff>1022350</xdr:rowOff>
    </xdr:to>
    <xdr:pic>
      <xdr:nvPicPr>
        <xdr:cNvPr id="76659" name="그림 240">
          <a:extLst>
            <a:ext uri="{FF2B5EF4-FFF2-40B4-BE49-F238E27FC236}">
              <a16:creationId xmlns:a16="http://schemas.microsoft.com/office/drawing/2014/main" id="{9FB31B3D-CED8-4F66-8207-37260BF8B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6"/>
        <a:stretch/>
      </xdr:blipFill>
      <xdr:spPr bwMode="auto">
        <a:xfrm>
          <a:off x="1746250" y="34448750"/>
          <a:ext cx="485775" cy="10382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336550</xdr:colOff>
      <xdr:row>31</xdr:row>
      <xdr:rowOff>1063625</xdr:rowOff>
    </xdr:from>
    <xdr:to>
      <xdr:col>2</xdr:col>
      <xdr:colOff>812800</xdr:colOff>
      <xdr:row>32</xdr:row>
      <xdr:rowOff>984250</xdr:rowOff>
    </xdr:to>
    <xdr:pic>
      <xdr:nvPicPr>
        <xdr:cNvPr id="76664" name="그림 51">
          <a:extLst>
            <a:ext uri="{FF2B5EF4-FFF2-40B4-BE49-F238E27FC236}">
              <a16:creationId xmlns:a16="http://schemas.microsoft.com/office/drawing/2014/main" id="{6EA28258-DEB7-4C96-9933-3A2A9B9F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2925" y="33369250"/>
          <a:ext cx="4762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327025</xdr:colOff>
      <xdr:row>35</xdr:row>
      <xdr:rowOff>12700</xdr:rowOff>
    </xdr:from>
    <xdr:to>
      <xdr:col>2</xdr:col>
      <xdr:colOff>793750</xdr:colOff>
      <xdr:row>35</xdr:row>
      <xdr:rowOff>1003300</xdr:rowOff>
    </xdr:to>
    <xdr:pic>
      <xdr:nvPicPr>
        <xdr:cNvPr id="76691" name="그림 239">
          <a:extLst>
            <a:ext uri="{FF2B5EF4-FFF2-40B4-BE49-F238E27FC236}">
              <a16:creationId xmlns:a16="http://schemas.microsoft.com/office/drawing/2014/main" id="{858BD506-16C6-4990-A37D-1C389EC7E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400" y="36636325"/>
          <a:ext cx="466725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66675</xdr:colOff>
      <xdr:row>106</xdr:row>
      <xdr:rowOff>209550</xdr:rowOff>
    </xdr:from>
    <xdr:to>
      <xdr:col>2</xdr:col>
      <xdr:colOff>1019175</xdr:colOff>
      <xdr:row>106</xdr:row>
      <xdr:rowOff>1000125</xdr:rowOff>
    </xdr:to>
    <xdr:pic>
      <xdr:nvPicPr>
        <xdr:cNvPr id="76692" name="그림 367">
          <a:extLst>
            <a:ext uri="{FF2B5EF4-FFF2-40B4-BE49-F238E27FC236}">
              <a16:creationId xmlns:a16="http://schemas.microsoft.com/office/drawing/2014/main" id="{7A733BA5-66D1-438B-8A51-F3DCD5939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9"/>
        <a:stretch/>
      </xdr:blipFill>
      <xdr:spPr bwMode="auto">
        <a:xfrm>
          <a:off x="1552575" y="114595275"/>
          <a:ext cx="952500" cy="7905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66675</xdr:colOff>
      <xdr:row>107</xdr:row>
      <xdr:rowOff>190500</xdr:rowOff>
    </xdr:from>
    <xdr:to>
      <xdr:col>2</xdr:col>
      <xdr:colOff>1000125</xdr:colOff>
      <xdr:row>107</xdr:row>
      <xdr:rowOff>971550</xdr:rowOff>
    </xdr:to>
    <xdr:pic>
      <xdr:nvPicPr>
        <xdr:cNvPr id="76693" name="그림 368">
          <a:extLst>
            <a:ext uri="{FF2B5EF4-FFF2-40B4-BE49-F238E27FC236}">
              <a16:creationId xmlns:a16="http://schemas.microsoft.com/office/drawing/2014/main" id="{6E43AC21-B9A6-472B-9FAA-47664B4F5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0"/>
        <a:stretch/>
      </xdr:blipFill>
      <xdr:spPr bwMode="auto">
        <a:xfrm>
          <a:off x="1552575" y="115671600"/>
          <a:ext cx="933450" cy="7810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66675</xdr:colOff>
      <xdr:row>108</xdr:row>
      <xdr:rowOff>190500</xdr:rowOff>
    </xdr:from>
    <xdr:to>
      <xdr:col>2</xdr:col>
      <xdr:colOff>1000125</xdr:colOff>
      <xdr:row>108</xdr:row>
      <xdr:rowOff>971550</xdr:rowOff>
    </xdr:to>
    <xdr:pic>
      <xdr:nvPicPr>
        <xdr:cNvPr id="76699" name="그림 370">
          <a:extLst>
            <a:ext uri="{FF2B5EF4-FFF2-40B4-BE49-F238E27FC236}">
              <a16:creationId xmlns:a16="http://schemas.microsoft.com/office/drawing/2014/main" id="{E02FEA7B-6B47-472D-BCB7-FD9A8011C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1"/>
        <a:stretch/>
      </xdr:blipFill>
      <xdr:spPr bwMode="auto">
        <a:xfrm>
          <a:off x="1552575" y="116766975"/>
          <a:ext cx="933450" cy="7810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47625</xdr:colOff>
      <xdr:row>109</xdr:row>
      <xdr:rowOff>152400</xdr:rowOff>
    </xdr:from>
    <xdr:to>
      <xdr:col>2</xdr:col>
      <xdr:colOff>1000125</xdr:colOff>
      <xdr:row>109</xdr:row>
      <xdr:rowOff>952500</xdr:rowOff>
    </xdr:to>
    <xdr:pic>
      <xdr:nvPicPr>
        <xdr:cNvPr id="76701" name="그림 371">
          <a:extLst>
            <a:ext uri="{FF2B5EF4-FFF2-40B4-BE49-F238E27FC236}">
              <a16:creationId xmlns:a16="http://schemas.microsoft.com/office/drawing/2014/main" id="{C5D289CF-8966-439F-9D8F-BB5C3C57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2"/>
        <a:stretch/>
      </xdr:blipFill>
      <xdr:spPr bwMode="auto">
        <a:xfrm>
          <a:off x="1533525" y="117824250"/>
          <a:ext cx="952500" cy="8001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428625</xdr:colOff>
      <xdr:row>120</xdr:row>
      <xdr:rowOff>142875</xdr:rowOff>
    </xdr:from>
    <xdr:to>
      <xdr:col>2</xdr:col>
      <xdr:colOff>800100</xdr:colOff>
      <xdr:row>120</xdr:row>
      <xdr:rowOff>1028700</xdr:rowOff>
    </xdr:to>
    <xdr:pic>
      <xdr:nvPicPr>
        <xdr:cNvPr id="76708" name="그림 352">
          <a:extLst>
            <a:ext uri="{FF2B5EF4-FFF2-40B4-BE49-F238E27FC236}">
              <a16:creationId xmlns:a16="http://schemas.microsoft.com/office/drawing/2014/main" id="{FBEA8122-0361-40E0-A0E4-020E6169F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5"/>
        <a:stretch/>
      </xdr:blipFill>
      <xdr:spPr bwMode="auto">
        <a:xfrm>
          <a:off x="1914525" y="132054600"/>
          <a:ext cx="371475" cy="8858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419100</xdr:colOff>
      <xdr:row>121</xdr:row>
      <xdr:rowOff>123824</xdr:rowOff>
    </xdr:from>
    <xdr:to>
      <xdr:col>2</xdr:col>
      <xdr:colOff>781050</xdr:colOff>
      <xdr:row>121</xdr:row>
      <xdr:rowOff>1009650</xdr:rowOff>
    </xdr:to>
    <xdr:pic>
      <xdr:nvPicPr>
        <xdr:cNvPr id="76709" name="그림 353">
          <a:extLst>
            <a:ext uri="{FF2B5EF4-FFF2-40B4-BE49-F238E27FC236}">
              <a16:creationId xmlns:a16="http://schemas.microsoft.com/office/drawing/2014/main" id="{A4B9DDC1-69A7-4213-BD48-48312FC1C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6"/>
        <a:stretch/>
      </xdr:blipFill>
      <xdr:spPr bwMode="auto">
        <a:xfrm>
          <a:off x="1905000" y="133130924"/>
          <a:ext cx="361950" cy="8858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228600</xdr:colOff>
      <xdr:row>122</xdr:row>
      <xdr:rowOff>257175</xdr:rowOff>
    </xdr:from>
    <xdr:to>
      <xdr:col>2</xdr:col>
      <xdr:colOff>952500</xdr:colOff>
      <xdr:row>122</xdr:row>
      <xdr:rowOff>790575</xdr:rowOff>
    </xdr:to>
    <xdr:pic>
      <xdr:nvPicPr>
        <xdr:cNvPr id="76710" name="그림 354">
          <a:extLst>
            <a:ext uri="{FF2B5EF4-FFF2-40B4-BE49-F238E27FC236}">
              <a16:creationId xmlns:a16="http://schemas.microsoft.com/office/drawing/2014/main" id="{5E57D496-C2ED-4D56-8E88-DF71DB289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6"/>
        <a:stretch/>
      </xdr:blipFill>
      <xdr:spPr bwMode="auto">
        <a:xfrm>
          <a:off x="1714500" y="134359650"/>
          <a:ext cx="723900" cy="533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419100</xdr:colOff>
      <xdr:row>180</xdr:row>
      <xdr:rowOff>47625</xdr:rowOff>
    </xdr:from>
    <xdr:to>
      <xdr:col>2</xdr:col>
      <xdr:colOff>742950</xdr:colOff>
      <xdr:row>180</xdr:row>
      <xdr:rowOff>1028700</xdr:rowOff>
    </xdr:to>
    <xdr:pic>
      <xdr:nvPicPr>
        <xdr:cNvPr id="76711" name="그림 6">
          <a:extLst>
            <a:ext uri="{FF2B5EF4-FFF2-40B4-BE49-F238E27FC236}">
              <a16:creationId xmlns:a16="http://schemas.microsoft.com/office/drawing/2014/main" id="{37ADDA7F-BAE9-44C8-AC85-9E44662D1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/>
        <a:srcRect r="75845"/>
        <a:stretch/>
      </xdr:blipFill>
      <xdr:spPr bwMode="auto">
        <a:xfrm>
          <a:off x="1905000" y="195862575"/>
          <a:ext cx="323850" cy="9810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3BED2-8949-427F-ABDA-4AB3D45944F7}">
  <dimension ref="A1:P340"/>
  <sheetViews>
    <sheetView tabSelected="1" zoomScale="55" zoomScaleNormal="55" workbookViewId="0">
      <pane ySplit="2" topLeftCell="A3" activePane="bottomLeft" state="frozen"/>
      <selection pane="bottomLeft" activeCell="E6" sqref="E5:E6"/>
    </sheetView>
  </sheetViews>
  <sheetFormatPr defaultColWidth="9" defaultRowHeight="26.25"/>
  <cols>
    <col min="1" max="1" width="6.75" style="53" customWidth="1"/>
    <col min="2" max="2" width="11.75" style="53" bestFit="1" customWidth="1"/>
    <col min="3" max="3" width="17.75" style="53" customWidth="1"/>
    <col min="4" max="4" width="61.75" style="52" bestFit="1" customWidth="1"/>
    <col min="5" max="5" width="72.375" style="53" bestFit="1" customWidth="1"/>
    <col min="6" max="6" width="14" style="53" customWidth="1"/>
    <col min="7" max="7" width="24.25" style="58" bestFit="1" customWidth="1"/>
    <col min="8" max="8" width="19.875" style="53" customWidth="1"/>
    <col min="9" max="9" width="22.875" style="53" bestFit="1" customWidth="1"/>
    <col min="10" max="10" width="12" style="53" customWidth="1"/>
    <col min="11" max="11" width="18.5" style="53" bestFit="1" customWidth="1"/>
    <col min="12" max="12" width="23.25" style="53" customWidth="1"/>
    <col min="13" max="13" width="16.75" style="54" bestFit="1" customWidth="1"/>
    <col min="14" max="14" width="11.25" style="1" bestFit="1" customWidth="1"/>
    <col min="15" max="15" width="12.625" style="1" bestFit="1" customWidth="1"/>
    <col min="16" max="16" width="13.75" style="1" customWidth="1"/>
    <col min="17" max="16384" width="9" style="1"/>
  </cols>
  <sheetData>
    <row r="1" spans="1:13" ht="180" customHeight="1">
      <c r="A1" s="59"/>
      <c r="B1" s="60"/>
      <c r="C1" s="60"/>
      <c r="D1" s="60"/>
      <c r="E1" s="61"/>
      <c r="F1" s="61"/>
      <c r="G1" s="61"/>
      <c r="H1" s="61"/>
      <c r="I1" s="61"/>
      <c r="J1" s="61"/>
      <c r="K1" s="61"/>
      <c r="L1" s="61"/>
      <c r="M1" s="61"/>
    </row>
    <row r="2" spans="1:13" s="3" customFormat="1" ht="89.25" customHeight="1">
      <c r="A2" s="5" t="s">
        <v>198</v>
      </c>
      <c r="B2" s="5" t="s">
        <v>845</v>
      </c>
      <c r="C2" s="5" t="s">
        <v>846</v>
      </c>
      <c r="D2" s="5" t="s">
        <v>847</v>
      </c>
      <c r="E2" s="5" t="s">
        <v>848</v>
      </c>
      <c r="F2" s="5" t="s">
        <v>849</v>
      </c>
      <c r="G2" s="55" t="s">
        <v>850</v>
      </c>
      <c r="H2" s="5" t="s">
        <v>851</v>
      </c>
      <c r="I2" s="5" t="s">
        <v>852</v>
      </c>
      <c r="J2" s="6" t="s">
        <v>214</v>
      </c>
      <c r="K2" s="5" t="s">
        <v>853</v>
      </c>
      <c r="L2" s="5" t="s">
        <v>854</v>
      </c>
      <c r="M2" s="7" t="s">
        <v>192</v>
      </c>
    </row>
    <row r="3" spans="1:13" ht="85.5" customHeight="1">
      <c r="A3" s="8">
        <f>SUBTOTAL(3,$B$3:B3)</f>
        <v>1</v>
      </c>
      <c r="B3" s="8" t="s">
        <v>1</v>
      </c>
      <c r="C3" s="8"/>
      <c r="D3" s="9" t="s">
        <v>2</v>
      </c>
      <c r="E3" s="9" t="s">
        <v>215</v>
      </c>
      <c r="F3" s="9" t="s">
        <v>128</v>
      </c>
      <c r="G3" s="56">
        <v>8809628883987</v>
      </c>
      <c r="H3" s="10" t="s">
        <v>216</v>
      </c>
      <c r="I3" s="8">
        <v>150</v>
      </c>
      <c r="J3" s="11">
        <v>6.0999999999999999E-2</v>
      </c>
      <c r="K3" s="8">
        <v>19.04</v>
      </c>
      <c r="L3" s="8" t="s">
        <v>217</v>
      </c>
      <c r="M3" s="12">
        <v>3000</v>
      </c>
    </row>
    <row r="4" spans="1:13" ht="85.5" customHeight="1">
      <c r="A4" s="8">
        <f>SUBTOTAL(3,$B$3:B4)</f>
        <v>2</v>
      </c>
      <c r="B4" s="8" t="s">
        <v>1</v>
      </c>
      <c r="C4" s="8"/>
      <c r="D4" s="9" t="s">
        <v>3</v>
      </c>
      <c r="E4" s="9" t="s">
        <v>218</v>
      </c>
      <c r="F4" s="9" t="s">
        <v>128</v>
      </c>
      <c r="G4" s="56">
        <v>8809628883994</v>
      </c>
      <c r="H4" s="10" t="s">
        <v>216</v>
      </c>
      <c r="I4" s="8">
        <v>150</v>
      </c>
      <c r="J4" s="11">
        <v>6.0999999999999999E-2</v>
      </c>
      <c r="K4" s="8">
        <v>19.04</v>
      </c>
      <c r="L4" s="8" t="s">
        <v>217</v>
      </c>
      <c r="M4" s="12">
        <v>3000</v>
      </c>
    </row>
    <row r="5" spans="1:13" ht="85.5" customHeight="1">
      <c r="A5" s="8">
        <f>SUBTOTAL(3,$B$3:B5)</f>
        <v>3</v>
      </c>
      <c r="B5" s="8" t="s">
        <v>1</v>
      </c>
      <c r="C5" s="8"/>
      <c r="D5" s="9" t="s">
        <v>4</v>
      </c>
      <c r="E5" s="9" t="s">
        <v>219</v>
      </c>
      <c r="F5" s="9" t="s">
        <v>128</v>
      </c>
      <c r="G5" s="56">
        <v>8809628884007</v>
      </c>
      <c r="H5" s="10" t="s">
        <v>216</v>
      </c>
      <c r="I5" s="8">
        <v>150</v>
      </c>
      <c r="J5" s="11">
        <v>6.0999999999999999E-2</v>
      </c>
      <c r="K5" s="8">
        <v>19.04</v>
      </c>
      <c r="L5" s="8" t="s">
        <v>217</v>
      </c>
      <c r="M5" s="12">
        <v>3000</v>
      </c>
    </row>
    <row r="6" spans="1:13" ht="85.5" customHeight="1">
      <c r="A6" s="8">
        <f>SUBTOTAL(3,$B$3:B6)</f>
        <v>4</v>
      </c>
      <c r="B6" s="8" t="s">
        <v>1</v>
      </c>
      <c r="C6" s="8"/>
      <c r="D6" s="9" t="s">
        <v>5</v>
      </c>
      <c r="E6" s="9" t="s">
        <v>220</v>
      </c>
      <c r="F6" s="9" t="s">
        <v>128</v>
      </c>
      <c r="G6" s="56">
        <v>8809628884045</v>
      </c>
      <c r="H6" s="10" t="s">
        <v>216</v>
      </c>
      <c r="I6" s="8">
        <v>150</v>
      </c>
      <c r="J6" s="11">
        <v>6.0999999999999999E-2</v>
      </c>
      <c r="K6" s="8">
        <v>19.04</v>
      </c>
      <c r="L6" s="8" t="s">
        <v>217</v>
      </c>
      <c r="M6" s="12">
        <v>3000</v>
      </c>
    </row>
    <row r="7" spans="1:13" ht="85.5" customHeight="1">
      <c r="A7" s="8">
        <f>SUBTOTAL(3,$B$3:B7)</f>
        <v>5</v>
      </c>
      <c r="B7" s="8" t="s">
        <v>1</v>
      </c>
      <c r="C7" s="8"/>
      <c r="D7" s="9" t="s">
        <v>6</v>
      </c>
      <c r="E7" s="9" t="s">
        <v>221</v>
      </c>
      <c r="F7" s="9" t="s">
        <v>222</v>
      </c>
      <c r="G7" s="56">
        <v>8809628884014</v>
      </c>
      <c r="H7" s="10" t="s">
        <v>216</v>
      </c>
      <c r="I7" s="8">
        <v>150</v>
      </c>
      <c r="J7" s="11">
        <v>6.0999999999999999E-2</v>
      </c>
      <c r="K7" s="8">
        <v>19.04</v>
      </c>
      <c r="L7" s="8" t="s">
        <v>217</v>
      </c>
      <c r="M7" s="12">
        <v>3000</v>
      </c>
    </row>
    <row r="8" spans="1:13" ht="85.5" customHeight="1">
      <c r="A8" s="8">
        <f>SUBTOTAL(3,$B$3:B8)</f>
        <v>6</v>
      </c>
      <c r="B8" s="8" t="s">
        <v>1</v>
      </c>
      <c r="C8" s="8"/>
      <c r="D8" s="9" t="s">
        <v>223</v>
      </c>
      <c r="E8" s="9" t="s">
        <v>224</v>
      </c>
      <c r="F8" s="9" t="s">
        <v>128</v>
      </c>
      <c r="G8" s="56">
        <v>8809628884052</v>
      </c>
      <c r="H8" s="10" t="s">
        <v>216</v>
      </c>
      <c r="I8" s="8">
        <v>150</v>
      </c>
      <c r="J8" s="11">
        <f>0.67*0.27*0.335</f>
        <v>6.0601500000000016E-2</v>
      </c>
      <c r="K8" s="8">
        <v>19.04</v>
      </c>
      <c r="L8" s="8" t="s">
        <v>217</v>
      </c>
      <c r="M8" s="12">
        <v>3000</v>
      </c>
    </row>
    <row r="9" spans="1:13" ht="85.5" customHeight="1">
      <c r="A9" s="8">
        <f>SUBTOTAL(3,$B$3:B9)</f>
        <v>7</v>
      </c>
      <c r="B9" s="8" t="s">
        <v>1</v>
      </c>
      <c r="C9" s="8"/>
      <c r="D9" s="9" t="s">
        <v>7</v>
      </c>
      <c r="E9" s="9" t="s">
        <v>225</v>
      </c>
      <c r="F9" s="9" t="s">
        <v>222</v>
      </c>
      <c r="G9" s="56">
        <v>8809628884038</v>
      </c>
      <c r="H9" s="10" t="s">
        <v>216</v>
      </c>
      <c r="I9" s="8">
        <v>150</v>
      </c>
      <c r="J9" s="11">
        <f>0.67*0.27*0.335</f>
        <v>6.0601500000000016E-2</v>
      </c>
      <c r="K9" s="8">
        <v>19.04</v>
      </c>
      <c r="L9" s="8" t="s">
        <v>217</v>
      </c>
      <c r="M9" s="12">
        <v>3000</v>
      </c>
    </row>
    <row r="10" spans="1:13" ht="85.5" customHeight="1">
      <c r="A10" s="8">
        <f>SUBTOTAL(3,$B$3:B10)</f>
        <v>8</v>
      </c>
      <c r="B10" s="8" t="s">
        <v>1</v>
      </c>
      <c r="C10" s="8"/>
      <c r="D10" s="9" t="s">
        <v>120</v>
      </c>
      <c r="E10" s="9" t="s">
        <v>121</v>
      </c>
      <c r="F10" s="9" t="s">
        <v>35</v>
      </c>
      <c r="G10" s="56">
        <v>8809628884465</v>
      </c>
      <c r="H10" s="10" t="s">
        <v>122</v>
      </c>
      <c r="I10" s="8">
        <v>150</v>
      </c>
      <c r="J10" s="11">
        <f>0.67*0.27*0.335</f>
        <v>6.0601500000000016E-2</v>
      </c>
      <c r="K10" s="8">
        <v>19.04</v>
      </c>
      <c r="L10" s="8" t="s">
        <v>217</v>
      </c>
      <c r="M10" s="12">
        <v>3000</v>
      </c>
    </row>
    <row r="11" spans="1:13" ht="85.5" customHeight="1">
      <c r="A11" s="8">
        <f>SUBTOTAL(3,$B$3:B11)</f>
        <v>9</v>
      </c>
      <c r="B11" s="8" t="s">
        <v>1</v>
      </c>
      <c r="C11" s="8"/>
      <c r="D11" s="9" t="s">
        <v>8</v>
      </c>
      <c r="E11" s="9" t="s">
        <v>9</v>
      </c>
      <c r="F11" s="9" t="s">
        <v>36</v>
      </c>
      <c r="G11" s="56">
        <v>8809628884410</v>
      </c>
      <c r="H11" s="10" t="s">
        <v>226</v>
      </c>
      <c r="I11" s="8">
        <v>150</v>
      </c>
      <c r="J11" s="11">
        <v>6.0999999999999999E-2</v>
      </c>
      <c r="K11" s="8">
        <v>19.23</v>
      </c>
      <c r="L11" s="8" t="s">
        <v>217</v>
      </c>
      <c r="M11" s="12">
        <v>4000</v>
      </c>
    </row>
    <row r="12" spans="1:13" ht="85.5" customHeight="1">
      <c r="A12" s="8">
        <f>SUBTOTAL(3,$B$3:B12)</f>
        <v>10</v>
      </c>
      <c r="B12" s="8" t="s">
        <v>1</v>
      </c>
      <c r="C12" s="8"/>
      <c r="D12" s="9" t="s">
        <v>10</v>
      </c>
      <c r="E12" s="9" t="s">
        <v>11</v>
      </c>
      <c r="F12" s="9" t="s">
        <v>36</v>
      </c>
      <c r="G12" s="56">
        <v>8809628884069</v>
      </c>
      <c r="H12" s="10" t="s">
        <v>226</v>
      </c>
      <c r="I12" s="8">
        <v>150</v>
      </c>
      <c r="J12" s="11">
        <v>6.0999999999999999E-2</v>
      </c>
      <c r="K12" s="8">
        <v>19.23</v>
      </c>
      <c r="L12" s="8" t="s">
        <v>217</v>
      </c>
      <c r="M12" s="12">
        <v>4000</v>
      </c>
    </row>
    <row r="13" spans="1:13" ht="85.5" customHeight="1">
      <c r="A13" s="8">
        <f>SUBTOTAL(3,$B$3:B13)</f>
        <v>11</v>
      </c>
      <c r="B13" s="8" t="s">
        <v>1</v>
      </c>
      <c r="C13" s="8"/>
      <c r="D13" s="9" t="s">
        <v>12</v>
      </c>
      <c r="E13" s="9" t="s">
        <v>13</v>
      </c>
      <c r="F13" s="9" t="s">
        <v>36</v>
      </c>
      <c r="G13" s="56">
        <v>8809628884076</v>
      </c>
      <c r="H13" s="10" t="s">
        <v>226</v>
      </c>
      <c r="I13" s="8">
        <v>150</v>
      </c>
      <c r="J13" s="11">
        <v>6.0999999999999999E-2</v>
      </c>
      <c r="K13" s="8">
        <v>19.23</v>
      </c>
      <c r="L13" s="8" t="s">
        <v>217</v>
      </c>
      <c r="M13" s="12">
        <v>4000</v>
      </c>
    </row>
    <row r="14" spans="1:13" ht="85.5" customHeight="1">
      <c r="A14" s="8">
        <f>SUBTOTAL(3,$B$3:B14)</f>
        <v>12</v>
      </c>
      <c r="B14" s="8" t="s">
        <v>1</v>
      </c>
      <c r="C14" s="8"/>
      <c r="D14" s="9" t="s">
        <v>14</v>
      </c>
      <c r="E14" s="9" t="s">
        <v>15</v>
      </c>
      <c r="F14" s="9" t="s">
        <v>36</v>
      </c>
      <c r="G14" s="56">
        <v>8809628884434</v>
      </c>
      <c r="H14" s="10" t="s">
        <v>226</v>
      </c>
      <c r="I14" s="8">
        <v>150</v>
      </c>
      <c r="J14" s="11">
        <v>6.0999999999999999E-2</v>
      </c>
      <c r="K14" s="8">
        <v>19.23</v>
      </c>
      <c r="L14" s="8" t="s">
        <v>217</v>
      </c>
      <c r="M14" s="12">
        <v>4000</v>
      </c>
    </row>
    <row r="15" spans="1:13" ht="85.5" customHeight="1">
      <c r="A15" s="8">
        <f>SUBTOTAL(3,$B$3:B15)</f>
        <v>13</v>
      </c>
      <c r="B15" s="8" t="s">
        <v>1</v>
      </c>
      <c r="C15" s="8"/>
      <c r="D15" s="9" t="s">
        <v>16</v>
      </c>
      <c r="E15" s="9" t="s">
        <v>17</v>
      </c>
      <c r="F15" s="9" t="s">
        <v>36</v>
      </c>
      <c r="G15" s="56">
        <v>8809628884090</v>
      </c>
      <c r="H15" s="10" t="s">
        <v>226</v>
      </c>
      <c r="I15" s="8">
        <v>150</v>
      </c>
      <c r="J15" s="11">
        <v>6.0999999999999999E-2</v>
      </c>
      <c r="K15" s="8">
        <v>19.23</v>
      </c>
      <c r="L15" s="8" t="s">
        <v>217</v>
      </c>
      <c r="M15" s="12">
        <v>4000</v>
      </c>
    </row>
    <row r="16" spans="1:13" ht="85.5" customHeight="1">
      <c r="A16" s="8">
        <f>SUBTOTAL(3,$B$3:B16)</f>
        <v>14</v>
      </c>
      <c r="B16" s="8" t="s">
        <v>1</v>
      </c>
      <c r="C16" s="8"/>
      <c r="D16" s="9" t="s">
        <v>115</v>
      </c>
      <c r="E16" s="9" t="s">
        <v>116</v>
      </c>
      <c r="F16" s="9" t="s">
        <v>36</v>
      </c>
      <c r="G16" s="56">
        <v>8809628884441</v>
      </c>
      <c r="H16" s="10" t="s">
        <v>117</v>
      </c>
      <c r="I16" s="8">
        <v>150</v>
      </c>
      <c r="J16" s="11">
        <v>6.0999999999999999E-2</v>
      </c>
      <c r="K16" s="8">
        <v>19.23</v>
      </c>
      <c r="L16" s="8" t="s">
        <v>217</v>
      </c>
      <c r="M16" s="12">
        <v>4000</v>
      </c>
    </row>
    <row r="17" spans="1:13" ht="85.5" customHeight="1">
      <c r="A17" s="8">
        <f>SUBTOTAL(3,$B$3:B17)</f>
        <v>15</v>
      </c>
      <c r="B17" s="8" t="s">
        <v>1</v>
      </c>
      <c r="C17" s="8"/>
      <c r="D17" s="9" t="s">
        <v>118</v>
      </c>
      <c r="E17" s="9" t="s">
        <v>119</v>
      </c>
      <c r="F17" s="9" t="s">
        <v>36</v>
      </c>
      <c r="G17" s="56">
        <v>8809628884458</v>
      </c>
      <c r="H17" s="10" t="s">
        <v>117</v>
      </c>
      <c r="I17" s="8">
        <v>150</v>
      </c>
      <c r="J17" s="11">
        <v>6.0999999999999999E-2</v>
      </c>
      <c r="K17" s="8">
        <v>19.23</v>
      </c>
      <c r="L17" s="8" t="s">
        <v>217</v>
      </c>
      <c r="M17" s="12">
        <v>4000</v>
      </c>
    </row>
    <row r="18" spans="1:13" ht="85.5" customHeight="1">
      <c r="A18" s="8">
        <f>SUBTOTAL(3,$B$3:B18)</f>
        <v>16</v>
      </c>
      <c r="B18" s="8" t="s">
        <v>1</v>
      </c>
      <c r="C18" s="8"/>
      <c r="D18" s="9" t="s">
        <v>18</v>
      </c>
      <c r="E18" s="9" t="s">
        <v>19</v>
      </c>
      <c r="F18" s="9" t="s">
        <v>34</v>
      </c>
      <c r="G18" s="56">
        <v>8809628882621</v>
      </c>
      <c r="H18" s="10" t="s">
        <v>227</v>
      </c>
      <c r="I18" s="8">
        <v>600</v>
      </c>
      <c r="J18" s="11">
        <f>0.25*0.57*0.36</f>
        <v>5.1299999999999991E-2</v>
      </c>
      <c r="K18" s="8">
        <v>20.14</v>
      </c>
      <c r="L18" s="8" t="s">
        <v>51</v>
      </c>
      <c r="M18" s="12">
        <v>1000</v>
      </c>
    </row>
    <row r="19" spans="1:13" ht="85.5" customHeight="1">
      <c r="A19" s="8">
        <f>SUBTOTAL(3,$B$3:B19)</f>
        <v>17</v>
      </c>
      <c r="B19" s="8" t="s">
        <v>1</v>
      </c>
      <c r="C19" s="8"/>
      <c r="D19" s="9" t="s">
        <v>20</v>
      </c>
      <c r="E19" s="9" t="s">
        <v>21</v>
      </c>
      <c r="F19" s="9" t="s">
        <v>34</v>
      </c>
      <c r="G19" s="56">
        <v>8809628882638</v>
      </c>
      <c r="H19" s="10" t="s">
        <v>227</v>
      </c>
      <c r="I19" s="8">
        <v>600</v>
      </c>
      <c r="J19" s="11">
        <f t="shared" ref="J19:J26" si="0">0.25*0.57*0.36</f>
        <v>5.1299999999999991E-2</v>
      </c>
      <c r="K19" s="8">
        <v>20.14</v>
      </c>
      <c r="L19" s="8" t="s">
        <v>51</v>
      </c>
      <c r="M19" s="12">
        <v>1000</v>
      </c>
    </row>
    <row r="20" spans="1:13" ht="85.5" customHeight="1">
      <c r="A20" s="8">
        <f>SUBTOTAL(3,$B$3:B20)</f>
        <v>18</v>
      </c>
      <c r="B20" s="8" t="s">
        <v>1</v>
      </c>
      <c r="C20" s="8"/>
      <c r="D20" s="9" t="s">
        <v>228</v>
      </c>
      <c r="E20" s="9" t="s">
        <v>229</v>
      </c>
      <c r="F20" s="9" t="s">
        <v>34</v>
      </c>
      <c r="G20" s="56">
        <v>8809628882645</v>
      </c>
      <c r="H20" s="10" t="s">
        <v>227</v>
      </c>
      <c r="I20" s="8">
        <v>600</v>
      </c>
      <c r="J20" s="11">
        <f t="shared" si="0"/>
        <v>5.1299999999999991E-2</v>
      </c>
      <c r="K20" s="8">
        <v>20.14</v>
      </c>
      <c r="L20" s="8" t="s">
        <v>51</v>
      </c>
      <c r="M20" s="12">
        <v>1000</v>
      </c>
    </row>
    <row r="21" spans="1:13" ht="85.5" customHeight="1">
      <c r="A21" s="8">
        <f>SUBTOTAL(3,$B$3:B21)</f>
        <v>19</v>
      </c>
      <c r="B21" s="8" t="s">
        <v>1</v>
      </c>
      <c r="C21" s="8"/>
      <c r="D21" s="9" t="s">
        <v>22</v>
      </c>
      <c r="E21" s="9" t="s">
        <v>23</v>
      </c>
      <c r="F21" s="9" t="s">
        <v>34</v>
      </c>
      <c r="G21" s="56">
        <v>8809628882652</v>
      </c>
      <c r="H21" s="10" t="s">
        <v>227</v>
      </c>
      <c r="I21" s="8">
        <v>600</v>
      </c>
      <c r="J21" s="11">
        <f t="shared" si="0"/>
        <v>5.1299999999999991E-2</v>
      </c>
      <c r="K21" s="8">
        <v>20.14</v>
      </c>
      <c r="L21" s="8" t="s">
        <v>51</v>
      </c>
      <c r="M21" s="12">
        <v>1000</v>
      </c>
    </row>
    <row r="22" spans="1:13" ht="85.5" customHeight="1">
      <c r="A22" s="8">
        <f>SUBTOTAL(3,$B$3:B22)</f>
        <v>20</v>
      </c>
      <c r="B22" s="8" t="s">
        <v>1</v>
      </c>
      <c r="C22" s="8"/>
      <c r="D22" s="9" t="s">
        <v>24</v>
      </c>
      <c r="E22" s="9" t="s">
        <v>25</v>
      </c>
      <c r="F22" s="9" t="s">
        <v>34</v>
      </c>
      <c r="G22" s="56">
        <v>8809628882669</v>
      </c>
      <c r="H22" s="10" t="s">
        <v>227</v>
      </c>
      <c r="I22" s="8">
        <v>600</v>
      </c>
      <c r="J22" s="11">
        <f t="shared" si="0"/>
        <v>5.1299999999999991E-2</v>
      </c>
      <c r="K22" s="8">
        <v>20.14</v>
      </c>
      <c r="L22" s="8" t="s">
        <v>51</v>
      </c>
      <c r="M22" s="12">
        <v>1000</v>
      </c>
    </row>
    <row r="23" spans="1:13" ht="85.5" customHeight="1">
      <c r="A23" s="8">
        <f>SUBTOTAL(3,$B$3:B23)</f>
        <v>21</v>
      </c>
      <c r="B23" s="8" t="s">
        <v>1</v>
      </c>
      <c r="C23" s="8"/>
      <c r="D23" s="9" t="s">
        <v>26</v>
      </c>
      <c r="E23" s="9" t="s">
        <v>27</v>
      </c>
      <c r="F23" s="9" t="s">
        <v>34</v>
      </c>
      <c r="G23" s="56">
        <v>8809628882676</v>
      </c>
      <c r="H23" s="10" t="s">
        <v>227</v>
      </c>
      <c r="I23" s="8">
        <v>600</v>
      </c>
      <c r="J23" s="11">
        <f t="shared" si="0"/>
        <v>5.1299999999999991E-2</v>
      </c>
      <c r="K23" s="8">
        <v>20.14</v>
      </c>
      <c r="L23" s="8" t="s">
        <v>51</v>
      </c>
      <c r="M23" s="12">
        <v>1000</v>
      </c>
    </row>
    <row r="24" spans="1:13" ht="85.5" customHeight="1">
      <c r="A24" s="8">
        <f>SUBTOTAL(3,$B$3:B24)</f>
        <v>22</v>
      </c>
      <c r="B24" s="8" t="s">
        <v>1</v>
      </c>
      <c r="C24" s="8"/>
      <c r="D24" s="9" t="s">
        <v>28</v>
      </c>
      <c r="E24" s="9" t="s">
        <v>29</v>
      </c>
      <c r="F24" s="9" t="s">
        <v>34</v>
      </c>
      <c r="G24" s="56">
        <v>8809628882683</v>
      </c>
      <c r="H24" s="10" t="s">
        <v>227</v>
      </c>
      <c r="I24" s="8">
        <v>600</v>
      </c>
      <c r="J24" s="11">
        <f t="shared" si="0"/>
        <v>5.1299999999999991E-2</v>
      </c>
      <c r="K24" s="8">
        <v>20.14</v>
      </c>
      <c r="L24" s="8" t="s">
        <v>51</v>
      </c>
      <c r="M24" s="12">
        <v>1000</v>
      </c>
    </row>
    <row r="25" spans="1:13" ht="85.5" customHeight="1">
      <c r="A25" s="8">
        <f>SUBTOTAL(3,$B$3:B25)</f>
        <v>23</v>
      </c>
      <c r="B25" s="8" t="s">
        <v>1</v>
      </c>
      <c r="C25" s="8"/>
      <c r="D25" s="9" t="s">
        <v>30</v>
      </c>
      <c r="E25" s="9" t="s">
        <v>31</v>
      </c>
      <c r="F25" s="9" t="s">
        <v>34</v>
      </c>
      <c r="G25" s="56">
        <v>8809628882690</v>
      </c>
      <c r="H25" s="10" t="s">
        <v>227</v>
      </c>
      <c r="I25" s="8">
        <v>600</v>
      </c>
      <c r="J25" s="11">
        <f t="shared" si="0"/>
        <v>5.1299999999999991E-2</v>
      </c>
      <c r="K25" s="8">
        <v>20.14</v>
      </c>
      <c r="L25" s="8" t="s">
        <v>51</v>
      </c>
      <c r="M25" s="12">
        <v>1000</v>
      </c>
    </row>
    <row r="26" spans="1:13" ht="85.5" customHeight="1">
      <c r="A26" s="8">
        <f>SUBTOTAL(3,$B$3:B26)</f>
        <v>24</v>
      </c>
      <c r="B26" s="8" t="s">
        <v>1</v>
      </c>
      <c r="C26" s="8"/>
      <c r="D26" s="9" t="s">
        <v>32</v>
      </c>
      <c r="E26" s="9" t="s">
        <v>33</v>
      </c>
      <c r="F26" s="9" t="s">
        <v>34</v>
      </c>
      <c r="G26" s="56">
        <v>8809628882706</v>
      </c>
      <c r="H26" s="10" t="s">
        <v>227</v>
      </c>
      <c r="I26" s="8">
        <v>600</v>
      </c>
      <c r="J26" s="11">
        <f t="shared" si="0"/>
        <v>5.1299999999999991E-2</v>
      </c>
      <c r="K26" s="8">
        <v>20.14</v>
      </c>
      <c r="L26" s="8" t="s">
        <v>51</v>
      </c>
      <c r="M26" s="12">
        <v>1000</v>
      </c>
    </row>
    <row r="27" spans="1:13" ht="85.5" customHeight="1">
      <c r="A27" s="8">
        <f>SUBTOTAL(3,$B$3:B27)</f>
        <v>25</v>
      </c>
      <c r="B27" s="8" t="s">
        <v>1</v>
      </c>
      <c r="C27" s="9"/>
      <c r="D27" s="9" t="s">
        <v>523</v>
      </c>
      <c r="E27" s="9" t="s">
        <v>524</v>
      </c>
      <c r="F27" s="9" t="s">
        <v>525</v>
      </c>
      <c r="G27" s="56">
        <v>8809628886919</v>
      </c>
      <c r="H27" s="9" t="s">
        <v>227</v>
      </c>
      <c r="I27" s="9">
        <v>600</v>
      </c>
      <c r="J27" s="9">
        <f>0.25*0.57*0.36</f>
        <v>5.1299999999999991E-2</v>
      </c>
      <c r="K27" s="9">
        <v>20.14</v>
      </c>
      <c r="L27" s="9" t="s">
        <v>51</v>
      </c>
      <c r="M27" s="12">
        <v>1000</v>
      </c>
    </row>
    <row r="28" spans="1:13" ht="85.5" customHeight="1">
      <c r="A28" s="8">
        <f>SUBTOTAL(3,$B$3:B28)</f>
        <v>26</v>
      </c>
      <c r="B28" s="8" t="s">
        <v>37</v>
      </c>
      <c r="C28" s="8"/>
      <c r="D28" s="9" t="s">
        <v>230</v>
      </c>
      <c r="E28" s="9" t="s">
        <v>38</v>
      </c>
      <c r="F28" s="9" t="s">
        <v>231</v>
      </c>
      <c r="G28" s="56">
        <v>8809628882195</v>
      </c>
      <c r="H28" s="10" t="s">
        <v>227</v>
      </c>
      <c r="I28" s="8">
        <v>40</v>
      </c>
      <c r="J28" s="11">
        <f t="shared" ref="J28:J31" si="1">0.51*0.41*0.22</f>
        <v>4.6001999999999994E-2</v>
      </c>
      <c r="K28" s="8">
        <v>14.8</v>
      </c>
      <c r="L28" s="8" t="s">
        <v>50</v>
      </c>
      <c r="M28" s="13">
        <v>30000</v>
      </c>
    </row>
    <row r="29" spans="1:13" ht="85.5" customHeight="1">
      <c r="A29" s="8">
        <f>SUBTOTAL(3,$B$3:B29)</f>
        <v>27</v>
      </c>
      <c r="B29" s="8" t="s">
        <v>37</v>
      </c>
      <c r="C29" s="8"/>
      <c r="D29" s="9" t="s">
        <v>232</v>
      </c>
      <c r="E29" s="9" t="s">
        <v>39</v>
      </c>
      <c r="F29" s="9" t="s">
        <v>231</v>
      </c>
      <c r="G29" s="56">
        <v>8809628882096</v>
      </c>
      <c r="H29" s="10" t="s">
        <v>227</v>
      </c>
      <c r="I29" s="8">
        <v>40</v>
      </c>
      <c r="J29" s="11">
        <f t="shared" si="1"/>
        <v>4.6001999999999994E-2</v>
      </c>
      <c r="K29" s="8">
        <v>14.8</v>
      </c>
      <c r="L29" s="8" t="s">
        <v>50</v>
      </c>
      <c r="M29" s="13">
        <v>30000</v>
      </c>
    </row>
    <row r="30" spans="1:13" ht="85.5" customHeight="1">
      <c r="A30" s="8">
        <f>SUBTOTAL(3,$B$3:B30)</f>
        <v>28</v>
      </c>
      <c r="B30" s="8" t="s">
        <v>37</v>
      </c>
      <c r="C30" s="8"/>
      <c r="D30" s="9" t="s">
        <v>233</v>
      </c>
      <c r="E30" s="9" t="s">
        <v>40</v>
      </c>
      <c r="F30" s="9" t="s">
        <v>231</v>
      </c>
      <c r="G30" s="56">
        <v>8809628882171</v>
      </c>
      <c r="H30" s="10" t="s">
        <v>227</v>
      </c>
      <c r="I30" s="8">
        <v>40</v>
      </c>
      <c r="J30" s="11">
        <f t="shared" si="1"/>
        <v>4.6001999999999994E-2</v>
      </c>
      <c r="K30" s="8">
        <v>14.8</v>
      </c>
      <c r="L30" s="8" t="s">
        <v>50</v>
      </c>
      <c r="M30" s="13">
        <v>30000</v>
      </c>
    </row>
    <row r="31" spans="1:13" ht="85.5" customHeight="1">
      <c r="A31" s="8">
        <f>SUBTOTAL(3,$B$3:B31)</f>
        <v>29</v>
      </c>
      <c r="B31" s="8" t="s">
        <v>37</v>
      </c>
      <c r="C31" s="8"/>
      <c r="D31" s="9" t="s">
        <v>234</v>
      </c>
      <c r="E31" s="9" t="s">
        <v>41</v>
      </c>
      <c r="F31" s="9" t="s">
        <v>231</v>
      </c>
      <c r="G31" s="56">
        <v>8809628882157</v>
      </c>
      <c r="H31" s="10" t="s">
        <v>227</v>
      </c>
      <c r="I31" s="8">
        <v>40</v>
      </c>
      <c r="J31" s="11">
        <f t="shared" si="1"/>
        <v>4.6001999999999994E-2</v>
      </c>
      <c r="K31" s="8">
        <v>14.8</v>
      </c>
      <c r="L31" s="8" t="s">
        <v>50</v>
      </c>
      <c r="M31" s="13">
        <v>30000</v>
      </c>
    </row>
    <row r="32" spans="1:13" ht="85.5" customHeight="1">
      <c r="A32" s="8">
        <f>SUBTOTAL(3,$B$3:B32)</f>
        <v>30</v>
      </c>
      <c r="B32" s="8" t="s">
        <v>37</v>
      </c>
      <c r="C32" s="8"/>
      <c r="D32" s="9" t="s">
        <v>235</v>
      </c>
      <c r="E32" s="9" t="s">
        <v>77</v>
      </c>
      <c r="F32" s="9" t="s">
        <v>186</v>
      </c>
      <c r="G32" s="56">
        <v>8809628880788</v>
      </c>
      <c r="H32" s="10" t="s">
        <v>236</v>
      </c>
      <c r="I32" s="8">
        <v>240</v>
      </c>
      <c r="J32" s="11">
        <f>0.39*0.24*0.28</f>
        <v>2.6208000000000002E-2</v>
      </c>
      <c r="K32" s="8">
        <v>5.95</v>
      </c>
      <c r="L32" s="8" t="s">
        <v>52</v>
      </c>
      <c r="M32" s="13">
        <v>10000</v>
      </c>
    </row>
    <row r="33" spans="1:13" ht="85.5" customHeight="1">
      <c r="A33" s="8">
        <f>SUBTOTAL(3,$B$3:B33)</f>
        <v>31</v>
      </c>
      <c r="B33" s="8" t="s">
        <v>37</v>
      </c>
      <c r="C33" s="8"/>
      <c r="D33" s="9" t="s">
        <v>821</v>
      </c>
      <c r="E33" s="9" t="s">
        <v>809</v>
      </c>
      <c r="F33" s="9" t="s">
        <v>810</v>
      </c>
      <c r="G33" s="56">
        <v>8809628882355</v>
      </c>
      <c r="H33" s="10" t="s">
        <v>813</v>
      </c>
      <c r="I33" s="8">
        <v>80</v>
      </c>
      <c r="J33" s="11">
        <v>5.7187000000000002E-2</v>
      </c>
      <c r="K33" s="8">
        <v>23.65</v>
      </c>
      <c r="L33" s="8" t="s">
        <v>818</v>
      </c>
      <c r="M33" s="13">
        <v>16000</v>
      </c>
    </row>
    <row r="34" spans="1:13" ht="85.5" customHeight="1">
      <c r="A34" s="8">
        <f>SUBTOTAL(3,$B$3:B34)</f>
        <v>32</v>
      </c>
      <c r="B34" s="8" t="s">
        <v>37</v>
      </c>
      <c r="C34" s="8"/>
      <c r="D34" s="9" t="s">
        <v>811</v>
      </c>
      <c r="E34" s="9" t="s">
        <v>812</v>
      </c>
      <c r="F34" s="9" t="s">
        <v>810</v>
      </c>
      <c r="G34" s="56">
        <v>8809628882416</v>
      </c>
      <c r="H34" s="10" t="s">
        <v>813</v>
      </c>
      <c r="I34" s="8">
        <v>80</v>
      </c>
      <c r="J34" s="11">
        <v>7.229300000000001E-2</v>
      </c>
      <c r="K34" s="8">
        <v>18.95</v>
      </c>
      <c r="L34" s="8" t="s">
        <v>814</v>
      </c>
      <c r="M34" s="13">
        <v>16000</v>
      </c>
    </row>
    <row r="35" spans="1:13" ht="85.5" customHeight="1">
      <c r="A35" s="8">
        <f>SUBTOTAL(3,$B$3:B35)</f>
        <v>33</v>
      </c>
      <c r="B35" s="8" t="s">
        <v>37</v>
      </c>
      <c r="C35" s="8"/>
      <c r="D35" s="9" t="s">
        <v>815</v>
      </c>
      <c r="E35" s="9" t="s">
        <v>816</v>
      </c>
      <c r="F35" s="9" t="s">
        <v>810</v>
      </c>
      <c r="G35" s="56">
        <v>8809628882362</v>
      </c>
      <c r="H35" s="10" t="s">
        <v>813</v>
      </c>
      <c r="I35" s="8">
        <v>80</v>
      </c>
      <c r="J35" s="11">
        <v>7.229300000000001E-2</v>
      </c>
      <c r="K35" s="8">
        <v>23.65</v>
      </c>
      <c r="L35" s="8" t="s">
        <v>814</v>
      </c>
      <c r="M35" s="13">
        <v>16000</v>
      </c>
    </row>
    <row r="36" spans="1:13" ht="85.5" customHeight="1">
      <c r="A36" s="8">
        <f>SUBTOTAL(3,$B$3:B36)</f>
        <v>34</v>
      </c>
      <c r="B36" s="8" t="s">
        <v>37</v>
      </c>
      <c r="C36" s="8"/>
      <c r="D36" s="9" t="s">
        <v>822</v>
      </c>
      <c r="E36" s="9" t="s">
        <v>817</v>
      </c>
      <c r="F36" s="9" t="s">
        <v>810</v>
      </c>
      <c r="G36" s="56">
        <v>8809628882379</v>
      </c>
      <c r="H36" s="10" t="s">
        <v>813</v>
      </c>
      <c r="I36" s="8">
        <v>80</v>
      </c>
      <c r="J36" s="11">
        <v>5.7187000000000002E-2</v>
      </c>
      <c r="K36" s="8">
        <v>18.95</v>
      </c>
      <c r="L36" s="8" t="s">
        <v>818</v>
      </c>
      <c r="M36" s="13">
        <v>16000</v>
      </c>
    </row>
    <row r="37" spans="1:13" ht="85.5" customHeight="1">
      <c r="A37" s="8">
        <f>SUBTOTAL(3,$B$3:B37)</f>
        <v>35</v>
      </c>
      <c r="B37" s="8" t="s">
        <v>37</v>
      </c>
      <c r="C37" s="8"/>
      <c r="D37" s="9" t="s">
        <v>819</v>
      </c>
      <c r="E37" s="9" t="s">
        <v>820</v>
      </c>
      <c r="F37" s="9" t="s">
        <v>810</v>
      </c>
      <c r="G37" s="56">
        <v>8809628882386</v>
      </c>
      <c r="H37" s="10" t="s">
        <v>813</v>
      </c>
      <c r="I37" s="8">
        <v>80</v>
      </c>
      <c r="J37" s="11">
        <v>5.7187000000000002E-2</v>
      </c>
      <c r="K37" s="8">
        <v>23.65</v>
      </c>
      <c r="L37" s="8" t="s">
        <v>818</v>
      </c>
      <c r="M37" s="13">
        <v>16000</v>
      </c>
    </row>
    <row r="38" spans="1:13" ht="85.5" customHeight="1">
      <c r="A38" s="8">
        <f>SUBTOTAL(3,$B$3:B38)</f>
        <v>36</v>
      </c>
      <c r="B38" s="8" t="s">
        <v>37</v>
      </c>
      <c r="C38" s="15"/>
      <c r="D38" s="9" t="s">
        <v>241</v>
      </c>
      <c r="E38" s="9" t="s">
        <v>43</v>
      </c>
      <c r="F38" s="9" t="s">
        <v>238</v>
      </c>
      <c r="G38" s="56">
        <v>8809628883031</v>
      </c>
      <c r="H38" s="10" t="s">
        <v>239</v>
      </c>
      <c r="I38" s="8">
        <v>45</v>
      </c>
      <c r="J38" s="11">
        <f>0.525*0.315*0.175</f>
        <v>2.8940625000000001E-2</v>
      </c>
      <c r="K38" s="8">
        <v>16.920000000000002</v>
      </c>
      <c r="L38" s="8" t="s">
        <v>240</v>
      </c>
      <c r="M38" s="13">
        <v>6000</v>
      </c>
    </row>
    <row r="39" spans="1:13" ht="85.5" customHeight="1">
      <c r="A39" s="8">
        <f>SUBTOTAL(3,$B$3:B39)</f>
        <v>37</v>
      </c>
      <c r="B39" s="8" t="s">
        <v>37</v>
      </c>
      <c r="C39" s="15"/>
      <c r="D39" s="9" t="s">
        <v>242</v>
      </c>
      <c r="E39" s="9" t="s">
        <v>243</v>
      </c>
      <c r="F39" s="9" t="s">
        <v>44</v>
      </c>
      <c r="G39" s="56">
        <v>8809628880498</v>
      </c>
      <c r="H39" s="10" t="s">
        <v>216</v>
      </c>
      <c r="I39" s="8">
        <v>120</v>
      </c>
      <c r="J39" s="11">
        <f>0.38*0.335*0.165</f>
        <v>2.1004499999999999E-2</v>
      </c>
      <c r="K39" s="8">
        <v>7.48</v>
      </c>
      <c r="L39" s="8" t="s">
        <v>53</v>
      </c>
      <c r="M39" s="13">
        <v>7000</v>
      </c>
    </row>
    <row r="40" spans="1:13" ht="85.5" customHeight="1">
      <c r="A40" s="8">
        <f>SUBTOTAL(3,$B$3:B40)</f>
        <v>38</v>
      </c>
      <c r="B40" s="8" t="s">
        <v>37</v>
      </c>
      <c r="C40" s="15"/>
      <c r="D40" s="9" t="s">
        <v>244</v>
      </c>
      <c r="E40" s="9" t="s">
        <v>245</v>
      </c>
      <c r="F40" s="9" t="s">
        <v>44</v>
      </c>
      <c r="G40" s="56">
        <v>8809628880504</v>
      </c>
      <c r="H40" s="10" t="s">
        <v>216</v>
      </c>
      <c r="I40" s="8">
        <v>120</v>
      </c>
      <c r="J40" s="11">
        <f>0.38*0.335*0.165</f>
        <v>2.1004499999999999E-2</v>
      </c>
      <c r="K40" s="8">
        <v>7.48</v>
      </c>
      <c r="L40" s="8" t="s">
        <v>53</v>
      </c>
      <c r="M40" s="13">
        <v>7000</v>
      </c>
    </row>
    <row r="41" spans="1:13" ht="87" customHeight="1">
      <c r="A41" s="8">
        <f>SUBTOTAL(3,$B$3:B172)</f>
        <v>170</v>
      </c>
      <c r="B41" s="8" t="s">
        <v>37</v>
      </c>
      <c r="C41" s="15"/>
      <c r="D41" s="9" t="s">
        <v>453</v>
      </c>
      <c r="E41" s="9" t="s">
        <v>454</v>
      </c>
      <c r="F41" s="9" t="s">
        <v>44</v>
      </c>
      <c r="G41" s="56">
        <v>8809628880511</v>
      </c>
      <c r="H41" s="10" t="s">
        <v>216</v>
      </c>
      <c r="I41" s="8">
        <v>120</v>
      </c>
      <c r="J41" s="11">
        <f>0.38*0.335*0.165</f>
        <v>2.1004499999999999E-2</v>
      </c>
      <c r="K41" s="8">
        <v>7.48</v>
      </c>
      <c r="L41" s="8" t="s">
        <v>53</v>
      </c>
      <c r="M41" s="13">
        <v>7000</v>
      </c>
    </row>
    <row r="42" spans="1:13" ht="85.5" customHeight="1">
      <c r="A42" s="8">
        <f>SUBTOTAL(3,$B$3:B42)</f>
        <v>40</v>
      </c>
      <c r="B42" s="8" t="s">
        <v>37</v>
      </c>
      <c r="C42" s="15"/>
      <c r="D42" s="9" t="s">
        <v>249</v>
      </c>
      <c r="E42" s="9" t="s">
        <v>47</v>
      </c>
      <c r="F42" s="9" t="s">
        <v>44</v>
      </c>
      <c r="G42" s="56">
        <v>8809628883130</v>
      </c>
      <c r="H42" s="10" t="s">
        <v>250</v>
      </c>
      <c r="I42" s="8">
        <v>100</v>
      </c>
      <c r="J42" s="11">
        <f>0.53*0.335*0.166</f>
        <v>2.9473300000000004E-2</v>
      </c>
      <c r="K42" s="8">
        <v>7.95</v>
      </c>
      <c r="L42" s="8" t="s">
        <v>542</v>
      </c>
      <c r="M42" s="13">
        <v>22000</v>
      </c>
    </row>
    <row r="43" spans="1:13" ht="85.5" customHeight="1">
      <c r="A43" s="8">
        <f>SUBTOTAL(3,$B$3:B43)</f>
        <v>41</v>
      </c>
      <c r="B43" s="8" t="s">
        <v>37</v>
      </c>
      <c r="C43" s="15"/>
      <c r="D43" s="9" t="s">
        <v>251</v>
      </c>
      <c r="E43" s="9" t="s">
        <v>48</v>
      </c>
      <c r="F43" s="9" t="s">
        <v>44</v>
      </c>
      <c r="G43" s="56">
        <v>8809628883147</v>
      </c>
      <c r="H43" s="10" t="s">
        <v>250</v>
      </c>
      <c r="I43" s="8">
        <v>100</v>
      </c>
      <c r="J43" s="11">
        <f>0.53*0.335*0.166</f>
        <v>2.9473300000000004E-2</v>
      </c>
      <c r="K43" s="8">
        <v>7.95</v>
      </c>
      <c r="L43" s="8" t="s">
        <v>542</v>
      </c>
      <c r="M43" s="13">
        <v>22000</v>
      </c>
    </row>
    <row r="44" spans="1:13" ht="85.5" customHeight="1">
      <c r="A44" s="8">
        <f>SUBTOTAL(3,$B$3:B44)</f>
        <v>42</v>
      </c>
      <c r="B44" s="8" t="s">
        <v>37</v>
      </c>
      <c r="C44" s="15"/>
      <c r="D44" s="9" t="s">
        <v>252</v>
      </c>
      <c r="E44" s="9" t="s">
        <v>49</v>
      </c>
      <c r="F44" s="9" t="s">
        <v>44</v>
      </c>
      <c r="G44" s="56">
        <v>8809628883154</v>
      </c>
      <c r="H44" s="10" t="s">
        <v>250</v>
      </c>
      <c r="I44" s="8">
        <v>100</v>
      </c>
      <c r="J44" s="11">
        <f>0.53*0.335*0.166</f>
        <v>2.9473300000000004E-2</v>
      </c>
      <c r="K44" s="8">
        <v>7.95</v>
      </c>
      <c r="L44" s="8" t="s">
        <v>542</v>
      </c>
      <c r="M44" s="13">
        <v>22000</v>
      </c>
    </row>
    <row r="45" spans="1:13" ht="85.5" customHeight="1">
      <c r="A45" s="8">
        <f>SUBTOTAL(3,$B$3:B45)</f>
        <v>43</v>
      </c>
      <c r="B45" s="8" t="s">
        <v>37</v>
      </c>
      <c r="C45" s="15"/>
      <c r="D45" s="9" t="s">
        <v>253</v>
      </c>
      <c r="E45" s="9" t="s">
        <v>54</v>
      </c>
      <c r="F45" s="9" t="s">
        <v>254</v>
      </c>
      <c r="G45" s="56">
        <v>8809628883161</v>
      </c>
      <c r="H45" s="10" t="s">
        <v>248</v>
      </c>
      <c r="I45" s="8">
        <v>50</v>
      </c>
      <c r="J45" s="11">
        <f>0.365*0.365*0.135</f>
        <v>1.7985374999999998E-2</v>
      </c>
      <c r="K45" s="8">
        <v>8.2799999999999994</v>
      </c>
      <c r="L45" s="8" t="s">
        <v>255</v>
      </c>
      <c r="M45" s="13">
        <v>25000</v>
      </c>
    </row>
    <row r="46" spans="1:13" ht="85.5" customHeight="1">
      <c r="A46" s="8">
        <f>SUBTOTAL(3,$B$3:B46)</f>
        <v>44</v>
      </c>
      <c r="B46" s="8" t="s">
        <v>37</v>
      </c>
      <c r="C46" s="15"/>
      <c r="D46" s="9" t="s">
        <v>256</v>
      </c>
      <c r="E46" s="9" t="s">
        <v>55</v>
      </c>
      <c r="F46" s="9" t="s">
        <v>254</v>
      </c>
      <c r="G46" s="56">
        <v>8809628883178</v>
      </c>
      <c r="H46" s="10" t="s">
        <v>248</v>
      </c>
      <c r="I46" s="8">
        <v>50</v>
      </c>
      <c r="J46" s="11">
        <f>0.365*0.365*0.135</f>
        <v>1.7985374999999998E-2</v>
      </c>
      <c r="K46" s="8">
        <v>8.2899999999999991</v>
      </c>
      <c r="L46" s="8" t="s">
        <v>255</v>
      </c>
      <c r="M46" s="13">
        <v>25000</v>
      </c>
    </row>
    <row r="47" spans="1:13" ht="85.5" customHeight="1">
      <c r="A47" s="8">
        <f>SUBTOTAL(3,$B$3:B47)</f>
        <v>45</v>
      </c>
      <c r="B47" s="8" t="s">
        <v>37</v>
      </c>
      <c r="C47" s="15"/>
      <c r="D47" s="9" t="s">
        <v>257</v>
      </c>
      <c r="E47" s="9" t="s">
        <v>56</v>
      </c>
      <c r="F47" s="9" t="s">
        <v>254</v>
      </c>
      <c r="G47" s="56">
        <v>8809628883185</v>
      </c>
      <c r="H47" s="10" t="s">
        <v>248</v>
      </c>
      <c r="I47" s="8">
        <v>50</v>
      </c>
      <c r="J47" s="11">
        <f>0.365*0.365*0.135</f>
        <v>1.7985374999999998E-2</v>
      </c>
      <c r="K47" s="8">
        <v>8.3000000000000007</v>
      </c>
      <c r="L47" s="8" t="s">
        <v>255</v>
      </c>
      <c r="M47" s="13">
        <v>25000</v>
      </c>
    </row>
    <row r="48" spans="1:13" ht="85.5" customHeight="1">
      <c r="A48" s="8">
        <f>SUBTOTAL(3,$B$3:B48)</f>
        <v>46</v>
      </c>
      <c r="B48" s="8" t="s">
        <v>37</v>
      </c>
      <c r="C48" s="15"/>
      <c r="D48" s="9" t="s">
        <v>258</v>
      </c>
      <c r="E48" s="9" t="s">
        <v>57</v>
      </c>
      <c r="F48" s="9" t="s">
        <v>254</v>
      </c>
      <c r="G48" s="56">
        <v>8809628883192</v>
      </c>
      <c r="H48" s="10" t="s">
        <v>248</v>
      </c>
      <c r="I48" s="8">
        <v>50</v>
      </c>
      <c r="J48" s="11">
        <f>0.365*0.365*0.135</f>
        <v>1.7985374999999998E-2</v>
      </c>
      <c r="K48" s="8">
        <v>8.2899999999999991</v>
      </c>
      <c r="L48" s="8" t="s">
        <v>255</v>
      </c>
      <c r="M48" s="13">
        <v>25000</v>
      </c>
    </row>
    <row r="49" spans="1:16" ht="85.5" customHeight="1">
      <c r="A49" s="8">
        <f>SUBTOTAL(3,$B$3:B49)</f>
        <v>47</v>
      </c>
      <c r="B49" s="8" t="s">
        <v>37</v>
      </c>
      <c r="C49" s="15"/>
      <c r="D49" s="9" t="s">
        <v>259</v>
      </c>
      <c r="E49" s="9" t="s">
        <v>58</v>
      </c>
      <c r="F49" s="9" t="s">
        <v>254</v>
      </c>
      <c r="G49" s="56">
        <v>8809628883208</v>
      </c>
      <c r="H49" s="10" t="s">
        <v>248</v>
      </c>
      <c r="I49" s="8">
        <v>50</v>
      </c>
      <c r="J49" s="11">
        <f>0.365*0.365*0.135</f>
        <v>1.7985374999999998E-2</v>
      </c>
      <c r="K49" s="8">
        <v>8.34</v>
      </c>
      <c r="L49" s="8" t="s">
        <v>255</v>
      </c>
      <c r="M49" s="13">
        <v>25000</v>
      </c>
    </row>
    <row r="50" spans="1:16" ht="85.5" customHeight="1">
      <c r="A50" s="8">
        <f>SUBTOTAL(3,$B$3:B50)</f>
        <v>48</v>
      </c>
      <c r="B50" s="8" t="s">
        <v>37</v>
      </c>
      <c r="C50" s="15"/>
      <c r="D50" s="9" t="s">
        <v>260</v>
      </c>
      <c r="E50" s="9" t="s">
        <v>261</v>
      </c>
      <c r="F50" s="9" t="s">
        <v>262</v>
      </c>
      <c r="G50" s="56">
        <v>8809628882959</v>
      </c>
      <c r="H50" s="10" t="s">
        <v>246</v>
      </c>
      <c r="I50" s="8">
        <v>40</v>
      </c>
      <c r="J50" s="11">
        <v>2.1000000000000001E-2</v>
      </c>
      <c r="K50" s="8">
        <v>9.5</v>
      </c>
      <c r="L50" s="8" t="s">
        <v>263</v>
      </c>
      <c r="M50" s="13">
        <v>29000</v>
      </c>
    </row>
    <row r="51" spans="1:16" ht="85.5" customHeight="1">
      <c r="A51" s="8">
        <f>SUBTOTAL(3,$B$3:B51)</f>
        <v>49</v>
      </c>
      <c r="B51" s="8" t="s">
        <v>199</v>
      </c>
      <c r="C51" s="15"/>
      <c r="D51" s="9" t="s">
        <v>264</v>
      </c>
      <c r="E51" s="9" t="s">
        <v>265</v>
      </c>
      <c r="F51" s="9" t="s">
        <v>262</v>
      </c>
      <c r="G51" s="56" t="s">
        <v>266</v>
      </c>
      <c r="H51" s="10" t="s">
        <v>246</v>
      </c>
      <c r="I51" s="8">
        <v>40</v>
      </c>
      <c r="J51" s="11">
        <v>2.1000000000000001E-2</v>
      </c>
      <c r="K51" s="8">
        <v>9.5500000000000007</v>
      </c>
      <c r="L51" s="8" t="s">
        <v>263</v>
      </c>
      <c r="M51" s="13">
        <v>29000</v>
      </c>
    </row>
    <row r="52" spans="1:16" ht="85.5" customHeight="1">
      <c r="A52" s="8">
        <f>SUBTOTAL(3,$B$3:B52)</f>
        <v>50</v>
      </c>
      <c r="B52" s="8" t="s">
        <v>37</v>
      </c>
      <c r="C52" s="15"/>
      <c r="D52" s="9" t="s">
        <v>267</v>
      </c>
      <c r="E52" s="9" t="s">
        <v>268</v>
      </c>
      <c r="F52" s="9" t="s">
        <v>254</v>
      </c>
      <c r="G52" s="56">
        <v>8809628883703</v>
      </c>
      <c r="H52" s="10" t="s">
        <v>269</v>
      </c>
      <c r="I52" s="8">
        <v>100</v>
      </c>
      <c r="J52" s="11">
        <v>2.5000000000000001E-2</v>
      </c>
      <c r="K52" s="8">
        <v>5.95</v>
      </c>
      <c r="L52" s="8" t="s">
        <v>270</v>
      </c>
      <c r="M52" s="13">
        <v>25000</v>
      </c>
    </row>
    <row r="53" spans="1:16" ht="85.5" customHeight="1">
      <c r="A53" s="8">
        <f>SUBTOTAL(3,$B$3:B53)</f>
        <v>51</v>
      </c>
      <c r="B53" s="8" t="s">
        <v>37</v>
      </c>
      <c r="C53" s="15"/>
      <c r="D53" s="9" t="s">
        <v>64</v>
      </c>
      <c r="E53" s="9" t="s">
        <v>65</v>
      </c>
      <c r="F53" s="9" t="s">
        <v>271</v>
      </c>
      <c r="G53" s="56">
        <v>8809628883642</v>
      </c>
      <c r="H53" s="10" t="s">
        <v>227</v>
      </c>
      <c r="I53" s="8">
        <v>40</v>
      </c>
      <c r="J53" s="11">
        <f t="shared" ref="J53:J62" si="2">0.34*0.57*0.27</f>
        <v>5.2326000000000004E-2</v>
      </c>
      <c r="K53" s="8">
        <v>14.16</v>
      </c>
      <c r="L53" s="8" t="s">
        <v>272</v>
      </c>
      <c r="M53" s="13">
        <v>20000</v>
      </c>
      <c r="N53" s="2"/>
      <c r="O53" s="2"/>
      <c r="P53" s="2"/>
    </row>
    <row r="54" spans="1:16" ht="85.5" customHeight="1">
      <c r="A54" s="8">
        <f>SUBTOTAL(3,$B$3:B54)</f>
        <v>52</v>
      </c>
      <c r="B54" s="8" t="s">
        <v>37</v>
      </c>
      <c r="C54" s="15"/>
      <c r="D54" s="9" t="s">
        <v>66</v>
      </c>
      <c r="E54" s="9" t="s">
        <v>67</v>
      </c>
      <c r="F54" s="9" t="s">
        <v>271</v>
      </c>
      <c r="G54" s="56">
        <v>8809628883659</v>
      </c>
      <c r="H54" s="10" t="s">
        <v>227</v>
      </c>
      <c r="I54" s="8">
        <v>40</v>
      </c>
      <c r="J54" s="11">
        <f t="shared" si="2"/>
        <v>5.2326000000000004E-2</v>
      </c>
      <c r="K54" s="8">
        <v>13.85</v>
      </c>
      <c r="L54" s="8" t="s">
        <v>272</v>
      </c>
      <c r="M54" s="13">
        <v>20000</v>
      </c>
    </row>
    <row r="55" spans="1:16" ht="85.5" customHeight="1">
      <c r="A55" s="8">
        <f>SUBTOTAL(3,$B$3:B55)</f>
        <v>53</v>
      </c>
      <c r="B55" s="8" t="s">
        <v>37</v>
      </c>
      <c r="C55" s="15"/>
      <c r="D55" s="9" t="s">
        <v>68</v>
      </c>
      <c r="E55" s="9" t="s">
        <v>69</v>
      </c>
      <c r="F55" s="9" t="s">
        <v>271</v>
      </c>
      <c r="G55" s="56">
        <v>8809628883673</v>
      </c>
      <c r="H55" s="10" t="s">
        <v>227</v>
      </c>
      <c r="I55" s="8">
        <v>40</v>
      </c>
      <c r="J55" s="11">
        <f t="shared" si="2"/>
        <v>5.2326000000000004E-2</v>
      </c>
      <c r="K55" s="8">
        <v>13.85</v>
      </c>
      <c r="L55" s="8" t="s">
        <v>272</v>
      </c>
      <c r="M55" s="13">
        <v>20000</v>
      </c>
    </row>
    <row r="56" spans="1:16" ht="85.5" customHeight="1">
      <c r="A56" s="8">
        <f>SUBTOTAL(3,$B$3:B56)</f>
        <v>54</v>
      </c>
      <c r="B56" s="8" t="s">
        <v>37</v>
      </c>
      <c r="C56" s="15"/>
      <c r="D56" s="9" t="s">
        <v>70</v>
      </c>
      <c r="E56" s="9" t="s">
        <v>71</v>
      </c>
      <c r="F56" s="9" t="s">
        <v>271</v>
      </c>
      <c r="G56" s="56">
        <v>8809628883680</v>
      </c>
      <c r="H56" s="10" t="s">
        <v>227</v>
      </c>
      <c r="I56" s="8">
        <v>40</v>
      </c>
      <c r="J56" s="11">
        <f t="shared" si="2"/>
        <v>5.2326000000000004E-2</v>
      </c>
      <c r="K56" s="8">
        <v>13.85</v>
      </c>
      <c r="L56" s="8" t="s">
        <v>272</v>
      </c>
      <c r="M56" s="13">
        <v>20000</v>
      </c>
    </row>
    <row r="57" spans="1:16" ht="85.5" customHeight="1">
      <c r="A57" s="8">
        <f>SUBTOTAL(3,$B$3:B57)</f>
        <v>55</v>
      </c>
      <c r="B57" s="8" t="s">
        <v>37</v>
      </c>
      <c r="C57" s="15"/>
      <c r="D57" s="9" t="s">
        <v>72</v>
      </c>
      <c r="E57" s="9" t="s">
        <v>73</v>
      </c>
      <c r="F57" s="9" t="s">
        <v>271</v>
      </c>
      <c r="G57" s="56">
        <v>8809628883666</v>
      </c>
      <c r="H57" s="10" t="s">
        <v>227</v>
      </c>
      <c r="I57" s="8">
        <v>40</v>
      </c>
      <c r="J57" s="11">
        <f t="shared" si="2"/>
        <v>5.2326000000000004E-2</v>
      </c>
      <c r="K57" s="8">
        <v>13.85</v>
      </c>
      <c r="L57" s="8" t="s">
        <v>272</v>
      </c>
      <c r="M57" s="13">
        <v>20000</v>
      </c>
    </row>
    <row r="58" spans="1:16" ht="85.5" customHeight="1">
      <c r="A58" s="8">
        <f>SUBTOTAL(3,$B$3:B58)</f>
        <v>56</v>
      </c>
      <c r="B58" s="8" t="s">
        <v>37</v>
      </c>
      <c r="C58" s="15"/>
      <c r="D58" s="9" t="s">
        <v>185</v>
      </c>
      <c r="E58" s="9" t="s">
        <v>184</v>
      </c>
      <c r="F58" s="9" t="s">
        <v>271</v>
      </c>
      <c r="G58" s="56">
        <v>8809628884588</v>
      </c>
      <c r="H58" s="10" t="s">
        <v>227</v>
      </c>
      <c r="I58" s="8">
        <v>40</v>
      </c>
      <c r="J58" s="11">
        <f t="shared" si="2"/>
        <v>5.2326000000000004E-2</v>
      </c>
      <c r="K58" s="8">
        <v>14.16</v>
      </c>
      <c r="L58" s="8" t="s">
        <v>272</v>
      </c>
      <c r="M58" s="13">
        <v>20000</v>
      </c>
    </row>
    <row r="59" spans="1:16" ht="85.5" customHeight="1">
      <c r="A59" s="8">
        <f>SUBTOTAL(3,$B$3:B59)</f>
        <v>57</v>
      </c>
      <c r="B59" s="8" t="s">
        <v>37</v>
      </c>
      <c r="C59" s="15"/>
      <c r="D59" s="9" t="s">
        <v>183</v>
      </c>
      <c r="E59" s="9" t="s">
        <v>182</v>
      </c>
      <c r="F59" s="9" t="s">
        <v>271</v>
      </c>
      <c r="G59" s="56">
        <v>8809628884595</v>
      </c>
      <c r="H59" s="10" t="s">
        <v>227</v>
      </c>
      <c r="I59" s="8">
        <v>40</v>
      </c>
      <c r="J59" s="11">
        <f t="shared" si="2"/>
        <v>5.2326000000000004E-2</v>
      </c>
      <c r="K59" s="8">
        <v>14.16</v>
      </c>
      <c r="L59" s="8" t="s">
        <v>272</v>
      </c>
      <c r="M59" s="13">
        <v>20000</v>
      </c>
    </row>
    <row r="60" spans="1:16" ht="85.5" customHeight="1">
      <c r="A60" s="8">
        <f>SUBTOTAL(3,$B$3:B60)</f>
        <v>58</v>
      </c>
      <c r="B60" s="8" t="s">
        <v>37</v>
      </c>
      <c r="C60" s="15"/>
      <c r="D60" s="9" t="s">
        <v>181</v>
      </c>
      <c r="E60" s="9" t="s">
        <v>180</v>
      </c>
      <c r="F60" s="9" t="s">
        <v>271</v>
      </c>
      <c r="G60" s="56">
        <v>8809628884601</v>
      </c>
      <c r="H60" s="10" t="s">
        <v>227</v>
      </c>
      <c r="I60" s="8">
        <v>40</v>
      </c>
      <c r="J60" s="11">
        <f t="shared" si="2"/>
        <v>5.2326000000000004E-2</v>
      </c>
      <c r="K60" s="8">
        <v>14.16</v>
      </c>
      <c r="L60" s="8" t="s">
        <v>272</v>
      </c>
      <c r="M60" s="13">
        <v>20000</v>
      </c>
    </row>
    <row r="61" spans="1:16" ht="85.5" customHeight="1">
      <c r="A61" s="8">
        <f>SUBTOTAL(3,$B$3:B61)</f>
        <v>59</v>
      </c>
      <c r="B61" s="8" t="s">
        <v>37</v>
      </c>
      <c r="C61" s="15"/>
      <c r="D61" s="9" t="s">
        <v>179</v>
      </c>
      <c r="E61" s="9" t="s">
        <v>178</v>
      </c>
      <c r="F61" s="9" t="s">
        <v>271</v>
      </c>
      <c r="G61" s="56">
        <v>8809628884618</v>
      </c>
      <c r="H61" s="10" t="s">
        <v>227</v>
      </c>
      <c r="I61" s="8">
        <v>40</v>
      </c>
      <c r="J61" s="11">
        <f t="shared" si="2"/>
        <v>5.2326000000000004E-2</v>
      </c>
      <c r="K61" s="8">
        <v>14.16</v>
      </c>
      <c r="L61" s="8" t="s">
        <v>272</v>
      </c>
      <c r="M61" s="13">
        <v>20000</v>
      </c>
    </row>
    <row r="62" spans="1:16" ht="85.5" customHeight="1">
      <c r="A62" s="8">
        <f>SUBTOTAL(3,$B$3:B62)</f>
        <v>60</v>
      </c>
      <c r="B62" s="8" t="s">
        <v>37</v>
      </c>
      <c r="C62" s="15"/>
      <c r="D62" s="9" t="s">
        <v>177</v>
      </c>
      <c r="E62" s="9" t="s">
        <v>176</v>
      </c>
      <c r="F62" s="9" t="s">
        <v>564</v>
      </c>
      <c r="G62" s="56">
        <v>8809628884625</v>
      </c>
      <c r="H62" s="9" t="s">
        <v>565</v>
      </c>
      <c r="I62" s="9">
        <v>40</v>
      </c>
      <c r="J62" s="9">
        <f t="shared" si="2"/>
        <v>5.2326000000000004E-2</v>
      </c>
      <c r="K62" s="9">
        <v>14.16</v>
      </c>
      <c r="L62" s="9" t="s">
        <v>566</v>
      </c>
      <c r="M62" s="13">
        <v>20000</v>
      </c>
    </row>
    <row r="63" spans="1:16" ht="87" customHeight="1">
      <c r="A63" s="8">
        <f>SUBTOTAL(3,$B$3:B63)</f>
        <v>61</v>
      </c>
      <c r="B63" s="8" t="s">
        <v>37</v>
      </c>
      <c r="C63" s="15"/>
      <c r="D63" s="9" t="s">
        <v>190</v>
      </c>
      <c r="E63" s="9" t="s">
        <v>191</v>
      </c>
      <c r="F63" s="9" t="s">
        <v>567</v>
      </c>
      <c r="G63" s="56">
        <v>8809628886087</v>
      </c>
      <c r="H63" s="9" t="s">
        <v>565</v>
      </c>
      <c r="I63" s="9">
        <v>40</v>
      </c>
      <c r="J63" s="9">
        <v>3.5999999999999997E-2</v>
      </c>
      <c r="K63" s="9">
        <v>13.75</v>
      </c>
      <c r="L63" s="9" t="s">
        <v>568</v>
      </c>
      <c r="M63" s="13">
        <v>20000</v>
      </c>
    </row>
    <row r="64" spans="1:16" ht="87" customHeight="1">
      <c r="A64" s="8">
        <f>SUBTOTAL(3,$B$3:B164)</f>
        <v>162</v>
      </c>
      <c r="B64" s="8" t="s">
        <v>37</v>
      </c>
      <c r="C64" s="15"/>
      <c r="D64" s="9" t="s">
        <v>569</v>
      </c>
      <c r="E64" s="9" t="s">
        <v>570</v>
      </c>
      <c r="F64" s="9" t="s">
        <v>567</v>
      </c>
      <c r="G64" s="56">
        <v>8809628886070</v>
      </c>
      <c r="H64" s="9" t="s">
        <v>565</v>
      </c>
      <c r="I64" s="9">
        <v>40</v>
      </c>
      <c r="J64" s="9">
        <v>3.5999999999999997E-2</v>
      </c>
      <c r="K64" s="9">
        <v>13.75</v>
      </c>
      <c r="L64" s="9" t="s">
        <v>568</v>
      </c>
      <c r="M64" s="13">
        <v>20000</v>
      </c>
    </row>
    <row r="65" spans="1:14" ht="85.5" customHeight="1">
      <c r="A65" s="8">
        <f>SUBTOTAL(3,$B$3:B65)</f>
        <v>63</v>
      </c>
      <c r="B65" s="8" t="s">
        <v>37</v>
      </c>
      <c r="C65" s="15"/>
      <c r="D65" s="9" t="s">
        <v>273</v>
      </c>
      <c r="E65" s="9" t="s">
        <v>78</v>
      </c>
      <c r="F65" s="9" t="s">
        <v>238</v>
      </c>
      <c r="G65" s="56">
        <v>8809628884168</v>
      </c>
      <c r="H65" s="10" t="s">
        <v>79</v>
      </c>
      <c r="I65" s="8">
        <v>50</v>
      </c>
      <c r="J65" s="11">
        <f>0.565*0.29*0.21</f>
        <v>3.4408499999999995E-2</v>
      </c>
      <c r="K65" s="8">
        <v>17.5</v>
      </c>
      <c r="L65" s="8" t="s">
        <v>80</v>
      </c>
      <c r="M65" s="13">
        <v>15000</v>
      </c>
      <c r="N65" s="4"/>
    </row>
    <row r="66" spans="1:14" ht="85.5" customHeight="1">
      <c r="A66" s="8">
        <f>SUBTOTAL(3,$B$3:B66)</f>
        <v>64</v>
      </c>
      <c r="B66" s="8" t="s">
        <v>37</v>
      </c>
      <c r="C66" s="15"/>
      <c r="D66" s="9" t="s">
        <v>274</v>
      </c>
      <c r="E66" s="9" t="s">
        <v>81</v>
      </c>
      <c r="F66" s="9" t="s">
        <v>63</v>
      </c>
      <c r="G66" s="56">
        <v>8809628884175</v>
      </c>
      <c r="H66" s="10" t="s">
        <v>79</v>
      </c>
      <c r="I66" s="8">
        <v>50</v>
      </c>
      <c r="J66" s="11">
        <f>0.565*0.29*0.21</f>
        <v>3.4408499999999995E-2</v>
      </c>
      <c r="K66" s="8">
        <v>17.5</v>
      </c>
      <c r="L66" s="8" t="s">
        <v>80</v>
      </c>
      <c r="M66" s="13">
        <v>15000</v>
      </c>
    </row>
    <row r="67" spans="1:14" ht="85.5" customHeight="1">
      <c r="A67" s="8">
        <f>SUBTOTAL(3,$B$3:B67)</f>
        <v>65</v>
      </c>
      <c r="B67" s="8" t="s">
        <v>37</v>
      </c>
      <c r="C67" s="15"/>
      <c r="D67" s="9" t="s">
        <v>275</v>
      </c>
      <c r="E67" s="9" t="s">
        <v>82</v>
      </c>
      <c r="F67" s="9" t="s">
        <v>63</v>
      </c>
      <c r="G67" s="56">
        <v>8809628884182</v>
      </c>
      <c r="H67" s="10" t="s">
        <v>79</v>
      </c>
      <c r="I67" s="8">
        <v>50</v>
      </c>
      <c r="J67" s="11">
        <f>0.565*0.29*0.21</f>
        <v>3.4408499999999995E-2</v>
      </c>
      <c r="K67" s="8">
        <v>17.5</v>
      </c>
      <c r="L67" s="8" t="s">
        <v>80</v>
      </c>
      <c r="M67" s="13">
        <v>15000</v>
      </c>
    </row>
    <row r="68" spans="1:14" ht="85.5" customHeight="1">
      <c r="A68" s="8">
        <f>SUBTOTAL(3,$B$3:B68)</f>
        <v>66</v>
      </c>
      <c r="B68" s="8" t="s">
        <v>37</v>
      </c>
      <c r="C68" s="15"/>
      <c r="D68" s="9" t="s">
        <v>276</v>
      </c>
      <c r="E68" s="9" t="s">
        <v>83</v>
      </c>
      <c r="F68" s="9" t="s">
        <v>63</v>
      </c>
      <c r="G68" s="56">
        <v>8809628884199</v>
      </c>
      <c r="H68" s="10" t="s">
        <v>79</v>
      </c>
      <c r="I68" s="8">
        <v>50</v>
      </c>
      <c r="J68" s="11">
        <f>0.565*0.29*0.21</f>
        <v>3.4408499999999995E-2</v>
      </c>
      <c r="K68" s="8">
        <v>17.5</v>
      </c>
      <c r="L68" s="8" t="s">
        <v>80</v>
      </c>
      <c r="M68" s="13">
        <v>15000</v>
      </c>
    </row>
    <row r="69" spans="1:14" ht="85.5" customHeight="1">
      <c r="A69" s="8">
        <f>SUBTOTAL(3,$B$3:B69)</f>
        <v>67</v>
      </c>
      <c r="B69" s="8" t="s">
        <v>37</v>
      </c>
      <c r="C69" s="15"/>
      <c r="D69" s="9" t="s">
        <v>277</v>
      </c>
      <c r="E69" s="9" t="s">
        <v>84</v>
      </c>
      <c r="F69" s="9" t="s">
        <v>63</v>
      </c>
      <c r="G69" s="56">
        <v>8809628884205</v>
      </c>
      <c r="H69" s="10" t="s">
        <v>79</v>
      </c>
      <c r="I69" s="8">
        <v>50</v>
      </c>
      <c r="J69" s="11">
        <f>0.565*0.29*0.21</f>
        <v>3.4408499999999995E-2</v>
      </c>
      <c r="K69" s="8">
        <v>17.5</v>
      </c>
      <c r="L69" s="8" t="s">
        <v>80</v>
      </c>
      <c r="M69" s="13">
        <v>15000</v>
      </c>
    </row>
    <row r="70" spans="1:14" ht="85.5" customHeight="1">
      <c r="A70" s="8">
        <f>SUBTOTAL(3,$B$3:B70)</f>
        <v>68</v>
      </c>
      <c r="B70" s="8" t="s">
        <v>37</v>
      </c>
      <c r="C70" s="15"/>
      <c r="D70" s="9" t="s">
        <v>278</v>
      </c>
      <c r="E70" s="9" t="s">
        <v>74</v>
      </c>
      <c r="F70" s="9" t="s">
        <v>42</v>
      </c>
      <c r="G70" s="56">
        <v>8809628884212</v>
      </c>
      <c r="H70" s="10" t="s">
        <v>85</v>
      </c>
      <c r="I70" s="8">
        <v>200</v>
      </c>
      <c r="J70" s="11">
        <f>0.63*0.32*0.175</f>
        <v>3.5279999999999999E-2</v>
      </c>
      <c r="K70" s="8">
        <v>12.5</v>
      </c>
      <c r="L70" s="8" t="s">
        <v>86</v>
      </c>
      <c r="M70" s="13">
        <v>18000</v>
      </c>
    </row>
    <row r="71" spans="1:14" ht="85.5" customHeight="1">
      <c r="A71" s="8">
        <f>SUBTOTAL(3,$B$3:B71)</f>
        <v>69</v>
      </c>
      <c r="B71" s="8" t="s">
        <v>37</v>
      </c>
      <c r="C71" s="15"/>
      <c r="D71" s="9" t="s">
        <v>279</v>
      </c>
      <c r="E71" s="9" t="s">
        <v>280</v>
      </c>
      <c r="F71" s="9" t="s">
        <v>42</v>
      </c>
      <c r="G71" s="56">
        <v>8809628884229</v>
      </c>
      <c r="H71" s="10" t="s">
        <v>85</v>
      </c>
      <c r="I71" s="8">
        <v>200</v>
      </c>
      <c r="J71" s="11">
        <f>0.63*0.32*0.175</f>
        <v>3.5279999999999999E-2</v>
      </c>
      <c r="K71" s="8">
        <v>12.5</v>
      </c>
      <c r="L71" s="8" t="s">
        <v>86</v>
      </c>
      <c r="M71" s="13">
        <v>18000</v>
      </c>
    </row>
    <row r="72" spans="1:14" ht="85.5" customHeight="1">
      <c r="A72" s="8">
        <f>SUBTOTAL(3,$B$3:B72)</f>
        <v>70</v>
      </c>
      <c r="B72" s="8" t="s">
        <v>37</v>
      </c>
      <c r="C72" s="15"/>
      <c r="D72" s="9" t="s">
        <v>281</v>
      </c>
      <c r="E72" s="9" t="s">
        <v>75</v>
      </c>
      <c r="F72" s="9" t="s">
        <v>42</v>
      </c>
      <c r="G72" s="56">
        <v>8809628884236</v>
      </c>
      <c r="H72" s="10" t="s">
        <v>85</v>
      </c>
      <c r="I72" s="8">
        <v>200</v>
      </c>
      <c r="J72" s="11">
        <f>0.63*0.32*0.175</f>
        <v>3.5279999999999999E-2</v>
      </c>
      <c r="K72" s="8">
        <v>12.5</v>
      </c>
      <c r="L72" s="8" t="s">
        <v>86</v>
      </c>
      <c r="M72" s="13">
        <v>18000</v>
      </c>
    </row>
    <row r="73" spans="1:14" ht="85.5" customHeight="1">
      <c r="A73" s="8">
        <f>SUBTOTAL(3,$B$3:B73)</f>
        <v>71</v>
      </c>
      <c r="B73" s="8" t="s">
        <v>37</v>
      </c>
      <c r="C73" s="15"/>
      <c r="D73" s="9" t="s">
        <v>282</v>
      </c>
      <c r="E73" s="9" t="s">
        <v>76</v>
      </c>
      <c r="F73" s="9" t="s">
        <v>42</v>
      </c>
      <c r="G73" s="56">
        <v>8809628884250</v>
      </c>
      <c r="H73" s="10" t="s">
        <v>85</v>
      </c>
      <c r="I73" s="8">
        <v>200</v>
      </c>
      <c r="J73" s="11">
        <f>0.63*0.32*0.175</f>
        <v>3.5279999999999999E-2</v>
      </c>
      <c r="K73" s="8">
        <v>12.5</v>
      </c>
      <c r="L73" s="8" t="s">
        <v>86</v>
      </c>
      <c r="M73" s="13">
        <v>18000</v>
      </c>
    </row>
    <row r="74" spans="1:14" ht="85.5" customHeight="1">
      <c r="A74" s="8">
        <f>SUBTOTAL(3,$B$3:B74)</f>
        <v>72</v>
      </c>
      <c r="B74" s="8" t="s">
        <v>37</v>
      </c>
      <c r="C74" s="15"/>
      <c r="D74" s="9" t="s">
        <v>283</v>
      </c>
      <c r="E74" s="9" t="s">
        <v>90</v>
      </c>
      <c r="F74" s="9" t="s">
        <v>87</v>
      </c>
      <c r="G74" s="56">
        <v>8809628884137</v>
      </c>
      <c r="H74" s="10" t="s">
        <v>88</v>
      </c>
      <c r="I74" s="8">
        <v>300</v>
      </c>
      <c r="J74" s="11">
        <f>0.49*0.33*0.225</f>
        <v>3.6382500000000005E-2</v>
      </c>
      <c r="K74" s="8">
        <v>14.1</v>
      </c>
      <c r="L74" s="8" t="s">
        <v>89</v>
      </c>
      <c r="M74" s="13">
        <v>25000</v>
      </c>
    </row>
    <row r="75" spans="1:14" ht="85.5" customHeight="1">
      <c r="A75" s="8">
        <f>SUBTOTAL(3,$B$3:B75)</f>
        <v>73</v>
      </c>
      <c r="B75" s="8" t="s">
        <v>37</v>
      </c>
      <c r="C75" s="15"/>
      <c r="D75" s="9" t="s">
        <v>284</v>
      </c>
      <c r="E75" s="9" t="s">
        <v>91</v>
      </c>
      <c r="F75" s="9" t="s">
        <v>87</v>
      </c>
      <c r="G75" s="56">
        <v>8809628884144</v>
      </c>
      <c r="H75" s="10" t="s">
        <v>88</v>
      </c>
      <c r="I75" s="8">
        <v>300</v>
      </c>
      <c r="J75" s="11">
        <f>0.49*0.33*0.225</f>
        <v>3.6382500000000005E-2</v>
      </c>
      <c r="K75" s="8">
        <v>14.1</v>
      </c>
      <c r="L75" s="8" t="s">
        <v>89</v>
      </c>
      <c r="M75" s="13">
        <v>25000</v>
      </c>
    </row>
    <row r="76" spans="1:14" ht="85.5" customHeight="1">
      <c r="A76" s="8">
        <f>SUBTOTAL(3,$B$3:B76)</f>
        <v>74</v>
      </c>
      <c r="B76" s="8" t="s">
        <v>37</v>
      </c>
      <c r="C76" s="15"/>
      <c r="D76" s="9" t="s">
        <v>285</v>
      </c>
      <c r="E76" s="9" t="s">
        <v>92</v>
      </c>
      <c r="F76" s="9" t="s">
        <v>63</v>
      </c>
      <c r="G76" s="56">
        <v>8809628884366</v>
      </c>
      <c r="H76" s="10" t="s">
        <v>93</v>
      </c>
      <c r="I76" s="8">
        <v>40</v>
      </c>
      <c r="J76" s="11">
        <f>0.553*0.35*0.179</f>
        <v>3.4645450000000001E-2</v>
      </c>
      <c r="K76" s="8">
        <v>14</v>
      </c>
      <c r="L76" s="8" t="s">
        <v>94</v>
      </c>
      <c r="M76" s="13">
        <v>15000</v>
      </c>
    </row>
    <row r="77" spans="1:14" ht="85.5" customHeight="1">
      <c r="A77" s="8">
        <f>SUBTOTAL(3,$B$3:B77)</f>
        <v>75</v>
      </c>
      <c r="B77" s="8" t="s">
        <v>37</v>
      </c>
      <c r="C77" s="15"/>
      <c r="D77" s="9" t="s">
        <v>286</v>
      </c>
      <c r="E77" s="9" t="s">
        <v>287</v>
      </c>
      <c r="F77" s="9" t="s">
        <v>63</v>
      </c>
      <c r="G77" s="56">
        <v>8809628884380</v>
      </c>
      <c r="H77" s="10" t="s">
        <v>93</v>
      </c>
      <c r="I77" s="8">
        <v>40</v>
      </c>
      <c r="J77" s="11">
        <f>0.553*0.35*0.179</f>
        <v>3.4645450000000001E-2</v>
      </c>
      <c r="K77" s="8">
        <v>14</v>
      </c>
      <c r="L77" s="8" t="s">
        <v>94</v>
      </c>
      <c r="M77" s="13">
        <v>15000</v>
      </c>
    </row>
    <row r="78" spans="1:14" ht="85.5" customHeight="1">
      <c r="A78" s="8">
        <f>SUBTOTAL(3,$B$3:B78)</f>
        <v>76</v>
      </c>
      <c r="B78" s="8" t="s">
        <v>37</v>
      </c>
      <c r="C78" s="15"/>
      <c r="D78" s="9" t="s">
        <v>288</v>
      </c>
      <c r="E78" s="9" t="s">
        <v>289</v>
      </c>
      <c r="F78" s="9" t="s">
        <v>63</v>
      </c>
      <c r="G78" s="56">
        <v>8809628884397</v>
      </c>
      <c r="H78" s="10" t="s">
        <v>93</v>
      </c>
      <c r="I78" s="8">
        <v>40</v>
      </c>
      <c r="J78" s="11">
        <f>0.553*0.35*0.179</f>
        <v>3.4645450000000001E-2</v>
      </c>
      <c r="K78" s="8">
        <v>14</v>
      </c>
      <c r="L78" s="8" t="s">
        <v>94</v>
      </c>
      <c r="M78" s="13">
        <v>15000</v>
      </c>
    </row>
    <row r="79" spans="1:14" ht="85.5" customHeight="1">
      <c r="A79" s="8">
        <f>SUBTOTAL(3,$B$3:B79)</f>
        <v>77</v>
      </c>
      <c r="B79" s="8" t="s">
        <v>37</v>
      </c>
      <c r="C79" s="15"/>
      <c r="D79" s="9" t="s">
        <v>290</v>
      </c>
      <c r="E79" s="9" t="s">
        <v>291</v>
      </c>
      <c r="F79" s="9" t="s">
        <v>63</v>
      </c>
      <c r="G79" s="56">
        <v>8809628884403</v>
      </c>
      <c r="H79" s="10" t="s">
        <v>93</v>
      </c>
      <c r="I79" s="8">
        <v>40</v>
      </c>
      <c r="J79" s="11">
        <f>0.553*0.35*0.179</f>
        <v>3.4645450000000001E-2</v>
      </c>
      <c r="K79" s="8">
        <v>14</v>
      </c>
      <c r="L79" s="8" t="s">
        <v>94</v>
      </c>
      <c r="M79" s="13">
        <v>15000</v>
      </c>
    </row>
    <row r="80" spans="1:14" ht="85.5" customHeight="1">
      <c r="A80" s="8">
        <f>SUBTOTAL(3,$B$3:B80)</f>
        <v>78</v>
      </c>
      <c r="B80" s="8" t="s">
        <v>37</v>
      </c>
      <c r="C80" s="15"/>
      <c r="D80" s="9" t="s">
        <v>95</v>
      </c>
      <c r="E80" s="9" t="s">
        <v>96</v>
      </c>
      <c r="F80" s="9" t="s">
        <v>0</v>
      </c>
      <c r="G80" s="56">
        <v>8809628883840</v>
      </c>
      <c r="H80" s="10" t="s">
        <v>79</v>
      </c>
      <c r="I80" s="8">
        <v>50</v>
      </c>
      <c r="J80" s="11">
        <f>0.52*0.267*0.21</f>
        <v>2.9156400000000002E-2</v>
      </c>
      <c r="K80" s="8">
        <v>14.72</v>
      </c>
      <c r="L80" s="8" t="s">
        <v>59</v>
      </c>
      <c r="M80" s="13">
        <v>18000</v>
      </c>
    </row>
    <row r="81" spans="1:13" ht="85.5" customHeight="1">
      <c r="A81" s="8">
        <f>SUBTOTAL(3,$B$3:B81)</f>
        <v>79</v>
      </c>
      <c r="B81" s="8" t="s">
        <v>37</v>
      </c>
      <c r="C81" s="15"/>
      <c r="D81" s="9" t="s">
        <v>97</v>
      </c>
      <c r="E81" s="9" t="s">
        <v>98</v>
      </c>
      <c r="F81" s="9" t="s">
        <v>60</v>
      </c>
      <c r="G81" s="56">
        <v>8809628883857</v>
      </c>
      <c r="H81" s="10" t="s">
        <v>99</v>
      </c>
      <c r="I81" s="8">
        <v>50</v>
      </c>
      <c r="J81" s="11">
        <f>0.52*0.27*0.18</f>
        <v>2.5272000000000003E-2</v>
      </c>
      <c r="K81" s="8">
        <v>11.62</v>
      </c>
      <c r="L81" s="8" t="s">
        <v>61</v>
      </c>
      <c r="M81" s="13">
        <v>18000</v>
      </c>
    </row>
    <row r="82" spans="1:13" ht="85.5" customHeight="1">
      <c r="A82" s="8">
        <f>SUBTOTAL(3,$B$3:B82)</f>
        <v>80</v>
      </c>
      <c r="B82" s="8" t="s">
        <v>37</v>
      </c>
      <c r="C82" s="15"/>
      <c r="D82" s="9" t="s">
        <v>100</v>
      </c>
      <c r="E82" s="9" t="s">
        <v>101</v>
      </c>
      <c r="F82" s="9" t="s">
        <v>45</v>
      </c>
      <c r="G82" s="56">
        <v>8809628883871</v>
      </c>
      <c r="H82" s="10" t="s">
        <v>102</v>
      </c>
      <c r="I82" s="8">
        <v>50</v>
      </c>
      <c r="J82" s="11">
        <f>0.37*0.37*0.14</f>
        <v>1.9166000000000002E-2</v>
      </c>
      <c r="K82" s="8">
        <v>8.2799999999999994</v>
      </c>
      <c r="L82" s="8" t="s">
        <v>62</v>
      </c>
      <c r="M82" s="13">
        <v>26000</v>
      </c>
    </row>
    <row r="83" spans="1:13" ht="86.25" customHeight="1">
      <c r="A83" s="8">
        <f>SUBTOTAL(3,$B$3:B112)</f>
        <v>110</v>
      </c>
      <c r="B83" s="8" t="s">
        <v>200</v>
      </c>
      <c r="C83" s="15"/>
      <c r="D83" s="9" t="s">
        <v>301</v>
      </c>
      <c r="E83" s="9" t="s">
        <v>302</v>
      </c>
      <c r="F83" s="9" t="s">
        <v>303</v>
      </c>
      <c r="G83" s="56">
        <v>8809628885349</v>
      </c>
      <c r="H83" s="10" t="s">
        <v>304</v>
      </c>
      <c r="I83" s="8">
        <v>100</v>
      </c>
      <c r="J83" s="11">
        <f>0.485*0.47*0.141</f>
        <v>3.2140949999999995E-2</v>
      </c>
      <c r="K83" s="8">
        <v>13.85</v>
      </c>
      <c r="L83" s="8" t="s">
        <v>305</v>
      </c>
      <c r="M83" s="13">
        <v>22000</v>
      </c>
    </row>
    <row r="84" spans="1:13" ht="85.5" customHeight="1">
      <c r="A84" s="8">
        <f>SUBTOTAL(3,$B$3:B84)</f>
        <v>82</v>
      </c>
      <c r="B84" s="8" t="s">
        <v>37</v>
      </c>
      <c r="C84" s="15"/>
      <c r="D84" s="9" t="s">
        <v>103</v>
      </c>
      <c r="E84" s="9" t="s">
        <v>104</v>
      </c>
      <c r="F84" s="9" t="s">
        <v>105</v>
      </c>
      <c r="G84" s="56">
        <v>8809628884267</v>
      </c>
      <c r="H84" s="10" t="s">
        <v>106</v>
      </c>
      <c r="I84" s="8">
        <v>100</v>
      </c>
      <c r="J84" s="11">
        <f>0.465*0.45*0.172</f>
        <v>3.5991000000000002E-2</v>
      </c>
      <c r="K84" s="8">
        <v>15.5</v>
      </c>
      <c r="L84" s="8" t="s">
        <v>107</v>
      </c>
      <c r="M84" s="13">
        <v>38000</v>
      </c>
    </row>
    <row r="85" spans="1:13" ht="85.5" customHeight="1">
      <c r="A85" s="8">
        <f>SUBTOTAL(3,$B$3:B85)</f>
        <v>83</v>
      </c>
      <c r="B85" s="8" t="s">
        <v>37</v>
      </c>
      <c r="C85" s="15"/>
      <c r="D85" s="9" t="s">
        <v>108</v>
      </c>
      <c r="E85" s="9" t="s">
        <v>292</v>
      </c>
      <c r="F85" s="9" t="s">
        <v>105</v>
      </c>
      <c r="G85" s="56">
        <v>8809628884274</v>
      </c>
      <c r="H85" s="10" t="s">
        <v>106</v>
      </c>
      <c r="I85" s="8">
        <v>100</v>
      </c>
      <c r="J85" s="11">
        <f>0.465*0.45*0.172</f>
        <v>3.5991000000000002E-2</v>
      </c>
      <c r="K85" s="8">
        <v>15.5</v>
      </c>
      <c r="L85" s="8" t="s">
        <v>107</v>
      </c>
      <c r="M85" s="13">
        <v>38000</v>
      </c>
    </row>
    <row r="86" spans="1:13" ht="85.5" customHeight="1">
      <c r="A86" s="8">
        <f>SUBTOTAL(3,$B$3:B86)</f>
        <v>84</v>
      </c>
      <c r="B86" s="8" t="s">
        <v>37</v>
      </c>
      <c r="C86" s="15"/>
      <c r="D86" s="9" t="s">
        <v>109</v>
      </c>
      <c r="E86" s="9" t="s">
        <v>110</v>
      </c>
      <c r="F86" s="9" t="s">
        <v>105</v>
      </c>
      <c r="G86" s="56">
        <v>8809628884281</v>
      </c>
      <c r="H86" s="10" t="s">
        <v>106</v>
      </c>
      <c r="I86" s="8">
        <v>100</v>
      </c>
      <c r="J86" s="11">
        <f>0.465*0.45*0.172</f>
        <v>3.5991000000000002E-2</v>
      </c>
      <c r="K86" s="8">
        <v>15.5</v>
      </c>
      <c r="L86" s="8" t="s">
        <v>107</v>
      </c>
      <c r="M86" s="13">
        <v>38000</v>
      </c>
    </row>
    <row r="87" spans="1:13" ht="85.5" customHeight="1">
      <c r="A87" s="8">
        <f>SUBTOTAL(3,$B$3:B87)</f>
        <v>85</v>
      </c>
      <c r="B87" s="8" t="s">
        <v>37</v>
      </c>
      <c r="C87" s="15"/>
      <c r="D87" s="9" t="s">
        <v>111</v>
      </c>
      <c r="E87" s="9" t="s">
        <v>112</v>
      </c>
      <c r="F87" s="9" t="s">
        <v>105</v>
      </c>
      <c r="G87" s="56">
        <v>8809628884298</v>
      </c>
      <c r="H87" s="10" t="s">
        <v>106</v>
      </c>
      <c r="I87" s="8">
        <v>100</v>
      </c>
      <c r="J87" s="11">
        <f>0.465*0.45*0.172</f>
        <v>3.5991000000000002E-2</v>
      </c>
      <c r="K87" s="8">
        <v>15.5</v>
      </c>
      <c r="L87" s="8" t="s">
        <v>107</v>
      </c>
      <c r="M87" s="13">
        <v>38000</v>
      </c>
    </row>
    <row r="88" spans="1:13" ht="85.5" customHeight="1">
      <c r="A88" s="8">
        <f>SUBTOTAL(3,$B$3:B88)</f>
        <v>86</v>
      </c>
      <c r="B88" s="8" t="s">
        <v>37</v>
      </c>
      <c r="C88" s="15"/>
      <c r="D88" s="9" t="s">
        <v>113</v>
      </c>
      <c r="E88" s="9" t="s">
        <v>114</v>
      </c>
      <c r="F88" s="9" t="s">
        <v>105</v>
      </c>
      <c r="G88" s="56">
        <v>8809628884304</v>
      </c>
      <c r="H88" s="10" t="s">
        <v>106</v>
      </c>
      <c r="I88" s="8">
        <v>100</v>
      </c>
      <c r="J88" s="11">
        <f>0.465*0.45*0.172</f>
        <v>3.5991000000000002E-2</v>
      </c>
      <c r="K88" s="8">
        <v>15.5</v>
      </c>
      <c r="L88" s="8" t="s">
        <v>107</v>
      </c>
      <c r="M88" s="13">
        <v>38000</v>
      </c>
    </row>
    <row r="89" spans="1:13" ht="85.5" customHeight="1">
      <c r="A89" s="8">
        <f>SUBTOTAL(3,$B$3:B89)</f>
        <v>87</v>
      </c>
      <c r="B89" s="8" t="s">
        <v>37</v>
      </c>
      <c r="C89" s="15"/>
      <c r="D89" s="9" t="s">
        <v>175</v>
      </c>
      <c r="E89" s="9" t="s">
        <v>174</v>
      </c>
      <c r="F89" s="9" t="s">
        <v>173</v>
      </c>
      <c r="G89" s="56">
        <v>8809628884632</v>
      </c>
      <c r="H89" s="10" t="s">
        <v>248</v>
      </c>
      <c r="I89" s="8">
        <v>200</v>
      </c>
      <c r="J89" s="11">
        <f>0.72*0.365*0.162</f>
        <v>4.2573599999999996E-2</v>
      </c>
      <c r="K89" s="8">
        <v>13</v>
      </c>
      <c r="L89" s="8" t="s">
        <v>123</v>
      </c>
      <c r="M89" s="13">
        <v>22000</v>
      </c>
    </row>
    <row r="90" spans="1:13" ht="85.5" customHeight="1">
      <c r="A90" s="8">
        <f>SUBTOTAL(3,$B$3:B90)</f>
        <v>88</v>
      </c>
      <c r="B90" s="8" t="s">
        <v>37</v>
      </c>
      <c r="C90" s="15"/>
      <c r="D90" s="9" t="s">
        <v>172</v>
      </c>
      <c r="E90" s="9" t="s">
        <v>171</v>
      </c>
      <c r="F90" s="9" t="s">
        <v>166</v>
      </c>
      <c r="G90" s="56">
        <v>8809628884762</v>
      </c>
      <c r="H90" s="10" t="s">
        <v>227</v>
      </c>
      <c r="I90" s="8">
        <v>40</v>
      </c>
      <c r="J90" s="11">
        <f>0.452*0.4*0.222</f>
        <v>4.0137600000000002E-2</v>
      </c>
      <c r="K90" s="8">
        <v>15.3</v>
      </c>
      <c r="L90" s="8" t="s">
        <v>293</v>
      </c>
      <c r="M90" s="13">
        <v>30000</v>
      </c>
    </row>
    <row r="91" spans="1:13" ht="85.5" customHeight="1">
      <c r="A91" s="8">
        <f>SUBTOTAL(3,$B$3:B91)</f>
        <v>89</v>
      </c>
      <c r="B91" s="8" t="s">
        <v>37</v>
      </c>
      <c r="C91" s="15"/>
      <c r="D91" s="9" t="s">
        <v>170</v>
      </c>
      <c r="E91" s="9" t="s">
        <v>169</v>
      </c>
      <c r="F91" s="9" t="s">
        <v>166</v>
      </c>
      <c r="G91" s="56">
        <v>8809628884786</v>
      </c>
      <c r="H91" s="10" t="s">
        <v>227</v>
      </c>
      <c r="I91" s="8">
        <v>40</v>
      </c>
      <c r="J91" s="11">
        <f>0.452*0.4*0.222</f>
        <v>4.0137600000000002E-2</v>
      </c>
      <c r="K91" s="8">
        <v>15.3</v>
      </c>
      <c r="L91" s="8" t="s">
        <v>293</v>
      </c>
      <c r="M91" s="13">
        <v>30000</v>
      </c>
    </row>
    <row r="92" spans="1:13" ht="85.5" customHeight="1">
      <c r="A92" s="8">
        <f>SUBTOTAL(3,$B$3:B92)</f>
        <v>90</v>
      </c>
      <c r="B92" s="8" t="s">
        <v>37</v>
      </c>
      <c r="C92" s="15"/>
      <c r="D92" s="9" t="s">
        <v>168</v>
      </c>
      <c r="E92" s="9" t="s">
        <v>167</v>
      </c>
      <c r="F92" s="9" t="s">
        <v>166</v>
      </c>
      <c r="G92" s="56">
        <v>8809628884793</v>
      </c>
      <c r="H92" s="10" t="s">
        <v>227</v>
      </c>
      <c r="I92" s="8">
        <v>40</v>
      </c>
      <c r="J92" s="11">
        <f>0.452*0.4*0.222</f>
        <v>4.0137600000000002E-2</v>
      </c>
      <c r="K92" s="8">
        <v>15.3</v>
      </c>
      <c r="L92" s="8" t="s">
        <v>293</v>
      </c>
      <c r="M92" s="13">
        <v>30000</v>
      </c>
    </row>
    <row r="93" spans="1:13" ht="85.5" customHeight="1">
      <c r="A93" s="8">
        <f>SUBTOTAL(3,$B$3:B93)</f>
        <v>91</v>
      </c>
      <c r="B93" s="8" t="s">
        <v>37</v>
      </c>
      <c r="C93" s="15"/>
      <c r="D93" s="9" t="s">
        <v>165</v>
      </c>
      <c r="E93" s="9" t="s">
        <v>164</v>
      </c>
      <c r="F93" s="9" t="s">
        <v>130</v>
      </c>
      <c r="G93" s="56">
        <v>8809628884731</v>
      </c>
      <c r="H93" s="10" t="s">
        <v>79</v>
      </c>
      <c r="I93" s="16">
        <v>30</v>
      </c>
      <c r="J93" s="17">
        <v>1.5631249999999999E-2</v>
      </c>
      <c r="K93" s="16">
        <v>7.05</v>
      </c>
      <c r="L93" s="16" t="s">
        <v>700</v>
      </c>
      <c r="M93" s="13">
        <v>20000</v>
      </c>
    </row>
    <row r="94" spans="1:13" ht="85.5" customHeight="1">
      <c r="A94" s="8">
        <f>SUBTOTAL(3,$B$3:B94)</f>
        <v>92</v>
      </c>
      <c r="B94" s="8" t="s">
        <v>37</v>
      </c>
      <c r="C94" s="15"/>
      <c r="D94" s="9" t="s">
        <v>163</v>
      </c>
      <c r="E94" s="18" t="s">
        <v>162</v>
      </c>
      <c r="F94" s="9" t="s">
        <v>161</v>
      </c>
      <c r="G94" s="56">
        <v>8809628884748</v>
      </c>
      <c r="H94" s="10" t="s">
        <v>99</v>
      </c>
      <c r="I94" s="16">
        <v>30</v>
      </c>
      <c r="J94" s="17">
        <v>1.29625E-2</v>
      </c>
      <c r="K94" s="16">
        <v>6.85</v>
      </c>
      <c r="L94" s="16" t="s">
        <v>701</v>
      </c>
      <c r="M94" s="13">
        <v>20000</v>
      </c>
    </row>
    <row r="95" spans="1:13" ht="86.25" customHeight="1">
      <c r="A95" s="8">
        <f>SUBTOTAL(3,$B$3:B95)</f>
        <v>93</v>
      </c>
      <c r="B95" s="8" t="s">
        <v>37</v>
      </c>
      <c r="C95" s="15"/>
      <c r="D95" s="9" t="s">
        <v>160</v>
      </c>
      <c r="E95" s="9" t="s">
        <v>159</v>
      </c>
      <c r="F95" s="9" t="s">
        <v>158</v>
      </c>
      <c r="G95" s="56">
        <v>8809628884755</v>
      </c>
      <c r="H95" s="10" t="s">
        <v>102</v>
      </c>
      <c r="I95" s="16">
        <v>30</v>
      </c>
      <c r="J95" s="17">
        <v>9.9222499999999988E-3</v>
      </c>
      <c r="K95" s="16">
        <v>4.72</v>
      </c>
      <c r="L95" s="16" t="s">
        <v>702</v>
      </c>
      <c r="M95" s="13">
        <v>30000</v>
      </c>
    </row>
    <row r="96" spans="1:13" ht="86.25" customHeight="1">
      <c r="A96" s="8">
        <f>SUBTOTAL(3,$B$3:B96)</f>
        <v>94</v>
      </c>
      <c r="B96" s="8" t="s">
        <v>37</v>
      </c>
      <c r="C96" s="15"/>
      <c r="D96" s="9" t="s">
        <v>157</v>
      </c>
      <c r="E96" s="9" t="s">
        <v>156</v>
      </c>
      <c r="F96" s="9" t="s">
        <v>149</v>
      </c>
      <c r="G96" s="56">
        <v>8809628884953</v>
      </c>
      <c r="H96" s="10" t="s">
        <v>226</v>
      </c>
      <c r="I96" s="8">
        <v>60</v>
      </c>
      <c r="J96" s="11">
        <f>0.395*0.265*0.412</f>
        <v>4.3126100000000001E-2</v>
      </c>
      <c r="K96" s="8">
        <v>14.1</v>
      </c>
      <c r="L96" s="8" t="s">
        <v>124</v>
      </c>
      <c r="M96" s="13">
        <v>18000</v>
      </c>
    </row>
    <row r="97" spans="1:13" ht="86.25" customHeight="1">
      <c r="A97" s="8">
        <f>SUBTOTAL(3,$B$3:B97)</f>
        <v>95</v>
      </c>
      <c r="B97" s="8" t="s">
        <v>37</v>
      </c>
      <c r="C97" s="15"/>
      <c r="D97" s="9" t="s">
        <v>155</v>
      </c>
      <c r="E97" s="9" t="s">
        <v>154</v>
      </c>
      <c r="F97" s="9" t="s">
        <v>149</v>
      </c>
      <c r="G97" s="56">
        <v>8809628884960</v>
      </c>
      <c r="H97" s="10" t="s">
        <v>226</v>
      </c>
      <c r="I97" s="8">
        <v>60</v>
      </c>
      <c r="J97" s="11">
        <f>0.395*0.265*0.412</f>
        <v>4.3126100000000001E-2</v>
      </c>
      <c r="K97" s="8">
        <v>14.1</v>
      </c>
      <c r="L97" s="8" t="s">
        <v>124</v>
      </c>
      <c r="M97" s="13">
        <v>18000</v>
      </c>
    </row>
    <row r="98" spans="1:13" ht="86.25" customHeight="1">
      <c r="A98" s="8">
        <f>SUBTOTAL(3,$B$3:B98)</f>
        <v>96</v>
      </c>
      <c r="B98" s="8" t="s">
        <v>37</v>
      </c>
      <c r="C98" s="15"/>
      <c r="D98" s="9" t="s">
        <v>153</v>
      </c>
      <c r="E98" s="9" t="s">
        <v>152</v>
      </c>
      <c r="F98" s="9" t="s">
        <v>149</v>
      </c>
      <c r="G98" s="56">
        <v>8809628884977</v>
      </c>
      <c r="H98" s="10" t="s">
        <v>226</v>
      </c>
      <c r="I98" s="8">
        <v>60</v>
      </c>
      <c r="J98" s="11">
        <f>0.395*0.265*0.412</f>
        <v>4.3126100000000001E-2</v>
      </c>
      <c r="K98" s="8">
        <v>14.1</v>
      </c>
      <c r="L98" s="8" t="s">
        <v>124</v>
      </c>
      <c r="M98" s="13">
        <v>18000</v>
      </c>
    </row>
    <row r="99" spans="1:13" ht="86.25" customHeight="1">
      <c r="A99" s="8">
        <f>SUBTOTAL(3,$B$3:B99)</f>
        <v>97</v>
      </c>
      <c r="B99" s="8" t="s">
        <v>37</v>
      </c>
      <c r="C99" s="15"/>
      <c r="D99" s="9" t="s">
        <v>151</v>
      </c>
      <c r="E99" s="9" t="s">
        <v>150</v>
      </c>
      <c r="F99" s="9" t="s">
        <v>149</v>
      </c>
      <c r="G99" s="56">
        <v>8809628884984</v>
      </c>
      <c r="H99" s="10" t="s">
        <v>226</v>
      </c>
      <c r="I99" s="8">
        <v>60</v>
      </c>
      <c r="J99" s="11">
        <f>0.395*0.265*0.412</f>
        <v>4.3126100000000001E-2</v>
      </c>
      <c r="K99" s="8">
        <v>14.1</v>
      </c>
      <c r="L99" s="8" t="s">
        <v>124</v>
      </c>
      <c r="M99" s="13">
        <v>18000</v>
      </c>
    </row>
    <row r="100" spans="1:13" ht="86.25" customHeight="1">
      <c r="A100" s="8">
        <f>SUBTOTAL(3,$B$3:B100)</f>
        <v>98</v>
      </c>
      <c r="B100" s="8" t="s">
        <v>37</v>
      </c>
      <c r="C100" s="15"/>
      <c r="D100" s="9" t="s">
        <v>148</v>
      </c>
      <c r="E100" s="9" t="s">
        <v>147</v>
      </c>
      <c r="F100" s="9" t="s">
        <v>142</v>
      </c>
      <c r="G100" s="56">
        <v>8809628885028</v>
      </c>
      <c r="H100" s="10" t="s">
        <v>126</v>
      </c>
      <c r="I100" s="8">
        <v>100</v>
      </c>
      <c r="J100" s="11">
        <f>0.425*0.425*0.195</f>
        <v>3.5221875E-2</v>
      </c>
      <c r="K100" s="8">
        <v>17.600000000000001</v>
      </c>
      <c r="L100" s="8" t="s">
        <v>125</v>
      </c>
      <c r="M100" s="13">
        <v>8000</v>
      </c>
    </row>
    <row r="101" spans="1:13" ht="86.25" customHeight="1">
      <c r="A101" s="8">
        <f>SUBTOTAL(3,$B$3:B101)</f>
        <v>99</v>
      </c>
      <c r="B101" s="8" t="s">
        <v>37</v>
      </c>
      <c r="C101" s="15"/>
      <c r="D101" s="9" t="s">
        <v>146</v>
      </c>
      <c r="E101" s="9" t="s">
        <v>145</v>
      </c>
      <c r="F101" s="9" t="s">
        <v>142</v>
      </c>
      <c r="G101" s="56">
        <v>8809628885035</v>
      </c>
      <c r="H101" s="10" t="s">
        <v>126</v>
      </c>
      <c r="I101" s="8">
        <v>100</v>
      </c>
      <c r="J101" s="11">
        <f>0.425*0.425*0.195</f>
        <v>3.5221875E-2</v>
      </c>
      <c r="K101" s="8">
        <v>17.600000000000001</v>
      </c>
      <c r="L101" s="8" t="s">
        <v>125</v>
      </c>
      <c r="M101" s="13">
        <v>8000</v>
      </c>
    </row>
    <row r="102" spans="1:13" ht="86.25" customHeight="1">
      <c r="A102" s="8">
        <f>SUBTOTAL(3,$B$3:B102)</f>
        <v>100</v>
      </c>
      <c r="B102" s="8" t="s">
        <v>37</v>
      </c>
      <c r="C102" s="15"/>
      <c r="D102" s="9" t="s">
        <v>144</v>
      </c>
      <c r="E102" s="9" t="s">
        <v>143</v>
      </c>
      <c r="F102" s="9" t="s">
        <v>142</v>
      </c>
      <c r="G102" s="56">
        <v>8809628885042</v>
      </c>
      <c r="H102" s="10" t="s">
        <v>126</v>
      </c>
      <c r="I102" s="8">
        <v>100</v>
      </c>
      <c r="J102" s="11">
        <f>0.425*0.425*0.195</f>
        <v>3.5221875E-2</v>
      </c>
      <c r="K102" s="8">
        <v>17.600000000000001</v>
      </c>
      <c r="L102" s="8" t="s">
        <v>125</v>
      </c>
      <c r="M102" s="13">
        <v>8000</v>
      </c>
    </row>
    <row r="103" spans="1:13" ht="86.25" customHeight="1">
      <c r="A103" s="8">
        <f>SUBTOTAL(3,$B$3:B103)</f>
        <v>101</v>
      </c>
      <c r="B103" s="8" t="s">
        <v>37</v>
      </c>
      <c r="C103" s="15"/>
      <c r="D103" s="9" t="s">
        <v>141</v>
      </c>
      <c r="E103" s="9" t="s">
        <v>140</v>
      </c>
      <c r="F103" s="9" t="s">
        <v>130</v>
      </c>
      <c r="G103" s="56">
        <v>8809628884854</v>
      </c>
      <c r="H103" s="10" t="s">
        <v>246</v>
      </c>
      <c r="I103" s="8">
        <v>50</v>
      </c>
      <c r="J103" s="11">
        <f>0.64*0.33*0.171</f>
        <v>3.6115200000000007E-2</v>
      </c>
      <c r="K103" s="8">
        <v>14.52</v>
      </c>
      <c r="L103" s="8" t="s">
        <v>129</v>
      </c>
      <c r="M103" s="13">
        <v>28000</v>
      </c>
    </row>
    <row r="104" spans="1:13" ht="86.25" customHeight="1">
      <c r="A104" s="8">
        <f>SUBTOTAL(3,$B$3:B104)</f>
        <v>102</v>
      </c>
      <c r="B104" s="8" t="s">
        <v>37</v>
      </c>
      <c r="C104" s="15"/>
      <c r="D104" s="9" t="s">
        <v>139</v>
      </c>
      <c r="E104" s="9" t="s">
        <v>138</v>
      </c>
      <c r="F104" s="9" t="s">
        <v>130</v>
      </c>
      <c r="G104" s="56">
        <v>8809628884861</v>
      </c>
      <c r="H104" s="10" t="s">
        <v>247</v>
      </c>
      <c r="I104" s="8">
        <v>50</v>
      </c>
      <c r="J104" s="11">
        <f>0.64*0.33*0.171</f>
        <v>3.6115200000000007E-2</v>
      </c>
      <c r="K104" s="8">
        <v>14.36</v>
      </c>
      <c r="L104" s="8" t="s">
        <v>129</v>
      </c>
      <c r="M104" s="13">
        <v>28000</v>
      </c>
    </row>
    <row r="105" spans="1:13" ht="86.25" customHeight="1">
      <c r="A105" s="8">
        <f>SUBTOTAL(3,$B$3:B105)</f>
        <v>103</v>
      </c>
      <c r="B105" s="8" t="s">
        <v>37</v>
      </c>
      <c r="C105" s="15"/>
      <c r="D105" s="9" t="s">
        <v>137</v>
      </c>
      <c r="E105" s="9" t="s">
        <v>136</v>
      </c>
      <c r="F105" s="9" t="s">
        <v>133</v>
      </c>
      <c r="G105" s="56">
        <v>8809628884892</v>
      </c>
      <c r="H105" s="10" t="s">
        <v>236</v>
      </c>
      <c r="I105" s="8">
        <v>100</v>
      </c>
      <c r="J105" s="11">
        <f>0.325*0.325*0.185</f>
        <v>1.9540625000000002E-2</v>
      </c>
      <c r="K105" s="8">
        <v>4.59</v>
      </c>
      <c r="L105" s="8" t="s">
        <v>132</v>
      </c>
      <c r="M105" s="13">
        <v>45000</v>
      </c>
    </row>
    <row r="106" spans="1:13" ht="86.25" customHeight="1">
      <c r="A106" s="8">
        <f>SUBTOTAL(3,$B$3:B106)</f>
        <v>104</v>
      </c>
      <c r="B106" s="8" t="s">
        <v>37</v>
      </c>
      <c r="C106" s="15"/>
      <c r="D106" s="9" t="s">
        <v>135</v>
      </c>
      <c r="E106" s="9" t="s">
        <v>134</v>
      </c>
      <c r="F106" s="9" t="s">
        <v>128</v>
      </c>
      <c r="G106" s="56">
        <v>8809628884878</v>
      </c>
      <c r="H106" s="10" t="s">
        <v>248</v>
      </c>
      <c r="I106" s="8">
        <v>50</v>
      </c>
      <c r="J106" s="11">
        <f>0.41*0.4*0.137</f>
        <v>2.2468000000000002E-2</v>
      </c>
      <c r="K106" s="8">
        <v>10</v>
      </c>
      <c r="L106" s="8" t="s">
        <v>127</v>
      </c>
      <c r="M106" s="13">
        <v>35000</v>
      </c>
    </row>
    <row r="107" spans="1:13" ht="86.25" customHeight="1">
      <c r="A107" s="8">
        <f>SUBTOTAL(3,$B$3:B107)</f>
        <v>105</v>
      </c>
      <c r="B107" s="8" t="s">
        <v>37</v>
      </c>
      <c r="C107" s="19"/>
      <c r="D107" s="20" t="s">
        <v>823</v>
      </c>
      <c r="E107" s="9" t="s">
        <v>824</v>
      </c>
      <c r="F107" s="9" t="s">
        <v>825</v>
      </c>
      <c r="G107" s="56">
        <v>8809628885165</v>
      </c>
      <c r="H107" s="10" t="s">
        <v>102</v>
      </c>
      <c r="I107" s="16">
        <v>50</v>
      </c>
      <c r="J107" s="17">
        <f>0.335*0.335*0.14</f>
        <v>1.5711500000000003E-2</v>
      </c>
      <c r="K107" s="16">
        <v>10.96</v>
      </c>
      <c r="L107" s="8" t="s">
        <v>826</v>
      </c>
      <c r="M107" s="13">
        <v>15000</v>
      </c>
    </row>
    <row r="108" spans="1:13" ht="86.25" customHeight="1">
      <c r="A108" s="8">
        <f>SUBTOTAL(3,$B$3:B108)</f>
        <v>106</v>
      </c>
      <c r="B108" s="8" t="s">
        <v>37</v>
      </c>
      <c r="C108" s="19"/>
      <c r="D108" s="20" t="s">
        <v>827</v>
      </c>
      <c r="E108" s="9" t="s">
        <v>828</v>
      </c>
      <c r="F108" s="9" t="s">
        <v>825</v>
      </c>
      <c r="G108" s="56">
        <v>8809628885134</v>
      </c>
      <c r="H108" s="10" t="s">
        <v>102</v>
      </c>
      <c r="I108" s="16">
        <v>50</v>
      </c>
      <c r="J108" s="17">
        <f>0.335*0.335*0.14</f>
        <v>1.5711500000000003E-2</v>
      </c>
      <c r="K108" s="16">
        <v>10.96</v>
      </c>
      <c r="L108" s="8" t="s">
        <v>826</v>
      </c>
      <c r="M108" s="13">
        <v>15000</v>
      </c>
    </row>
    <row r="109" spans="1:13" ht="86.25" customHeight="1">
      <c r="A109" s="8">
        <f>SUBTOTAL(3,$B$3:B109)</f>
        <v>107</v>
      </c>
      <c r="B109" s="8" t="s">
        <v>37</v>
      </c>
      <c r="C109" s="19"/>
      <c r="D109" s="20" t="s">
        <v>829</v>
      </c>
      <c r="E109" s="9" t="s">
        <v>830</v>
      </c>
      <c r="F109" s="9" t="s">
        <v>825</v>
      </c>
      <c r="G109" s="56">
        <v>8809628885127</v>
      </c>
      <c r="H109" s="10" t="s">
        <v>102</v>
      </c>
      <c r="I109" s="16">
        <v>50</v>
      </c>
      <c r="J109" s="17">
        <f>0.335*0.335*0.14</f>
        <v>1.5711500000000003E-2</v>
      </c>
      <c r="K109" s="16">
        <v>10.96</v>
      </c>
      <c r="L109" s="8" t="s">
        <v>826</v>
      </c>
      <c r="M109" s="13">
        <v>15000</v>
      </c>
    </row>
    <row r="110" spans="1:13" ht="86.25" customHeight="1">
      <c r="A110" s="8">
        <f>SUBTOTAL(3,$B$3:B110)</f>
        <v>108</v>
      </c>
      <c r="B110" s="8" t="s">
        <v>37</v>
      </c>
      <c r="C110" s="19"/>
      <c r="D110" s="20" t="s">
        <v>831</v>
      </c>
      <c r="E110" s="9" t="s">
        <v>832</v>
      </c>
      <c r="F110" s="9" t="s">
        <v>825</v>
      </c>
      <c r="G110" s="56">
        <v>8809628885141</v>
      </c>
      <c r="H110" s="10" t="s">
        <v>102</v>
      </c>
      <c r="I110" s="16">
        <v>50</v>
      </c>
      <c r="J110" s="17">
        <f>0.335*0.335*0.14</f>
        <v>1.5711500000000003E-2</v>
      </c>
      <c r="K110" s="16">
        <v>10.96</v>
      </c>
      <c r="L110" s="8" t="s">
        <v>826</v>
      </c>
      <c r="M110" s="13">
        <v>15000</v>
      </c>
    </row>
    <row r="111" spans="1:13" ht="86.25" customHeight="1">
      <c r="A111" s="8">
        <f>SUBTOTAL(3,$B$3:B111)</f>
        <v>109</v>
      </c>
      <c r="B111" s="8" t="s">
        <v>37</v>
      </c>
      <c r="C111" s="15"/>
      <c r="D111" s="9" t="s">
        <v>295</v>
      </c>
      <c r="E111" s="9" t="s">
        <v>296</v>
      </c>
      <c r="F111" s="9" t="s">
        <v>297</v>
      </c>
      <c r="G111" s="56">
        <v>8809628885172</v>
      </c>
      <c r="H111" s="10" t="s">
        <v>236</v>
      </c>
      <c r="I111" s="8">
        <v>200</v>
      </c>
      <c r="J111" s="11">
        <f>0.345*0.275*0.315</f>
        <v>2.9885624999999999E-2</v>
      </c>
      <c r="K111" s="8">
        <v>11.69</v>
      </c>
      <c r="L111" s="8" t="s">
        <v>298</v>
      </c>
      <c r="M111" s="13">
        <v>13000</v>
      </c>
    </row>
    <row r="112" spans="1:13" ht="86.25" customHeight="1">
      <c r="A112" s="8">
        <f>SUBTOTAL(3,$B$3:B112)</f>
        <v>110</v>
      </c>
      <c r="B112" s="8" t="s">
        <v>199</v>
      </c>
      <c r="C112" s="15"/>
      <c r="D112" s="9" t="s">
        <v>299</v>
      </c>
      <c r="E112" s="9" t="s">
        <v>300</v>
      </c>
      <c r="F112" s="9" t="s">
        <v>297</v>
      </c>
      <c r="G112" s="56">
        <v>8809628885196</v>
      </c>
      <c r="H112" s="10" t="s">
        <v>236</v>
      </c>
      <c r="I112" s="8">
        <v>200</v>
      </c>
      <c r="J112" s="11">
        <f>0.345*0.275*0.315</f>
        <v>2.9885624999999999E-2</v>
      </c>
      <c r="K112" s="8">
        <v>11.69</v>
      </c>
      <c r="L112" s="8" t="s">
        <v>298</v>
      </c>
      <c r="M112" s="13">
        <v>13000</v>
      </c>
    </row>
    <row r="113" spans="1:13" ht="86.25" customHeight="1">
      <c r="A113" s="8">
        <f>SUBTOTAL(3,$B$3:B113)</f>
        <v>111</v>
      </c>
      <c r="B113" s="8" t="s">
        <v>201</v>
      </c>
      <c r="C113" s="15"/>
      <c r="D113" s="9" t="s">
        <v>306</v>
      </c>
      <c r="E113" s="9" t="s">
        <v>307</v>
      </c>
      <c r="F113" s="9" t="s">
        <v>254</v>
      </c>
      <c r="G113" s="56">
        <v>8809628885257</v>
      </c>
      <c r="H113" s="10" t="s">
        <v>250</v>
      </c>
      <c r="I113" s="8">
        <v>100</v>
      </c>
      <c r="J113" s="11">
        <f>0.5*0.23*0.177</f>
        <v>2.0354999999999998E-2</v>
      </c>
      <c r="K113" s="8">
        <v>7.43</v>
      </c>
      <c r="L113" s="8" t="s">
        <v>308</v>
      </c>
      <c r="M113" s="13">
        <v>28000</v>
      </c>
    </row>
    <row r="114" spans="1:13" ht="86.25" customHeight="1">
      <c r="A114" s="8">
        <f>SUBTOTAL(3,$B$3:B114)</f>
        <v>112</v>
      </c>
      <c r="B114" s="8" t="s">
        <v>203</v>
      </c>
      <c r="C114" s="15"/>
      <c r="D114" s="9" t="s">
        <v>309</v>
      </c>
      <c r="E114" s="9" t="s">
        <v>310</v>
      </c>
      <c r="F114" s="9" t="s">
        <v>254</v>
      </c>
      <c r="G114" s="56">
        <v>8809628885264</v>
      </c>
      <c r="H114" s="10" t="s">
        <v>250</v>
      </c>
      <c r="I114" s="8">
        <v>100</v>
      </c>
      <c r="J114" s="11">
        <f>0.5*0.23*0.177</f>
        <v>2.0354999999999998E-2</v>
      </c>
      <c r="K114" s="8">
        <v>7.41</v>
      </c>
      <c r="L114" s="8" t="s">
        <v>308</v>
      </c>
      <c r="M114" s="13">
        <v>28000</v>
      </c>
    </row>
    <row r="115" spans="1:13" ht="86.25" customHeight="1">
      <c r="A115" s="8">
        <f>SUBTOTAL(3,$B$3:B115)</f>
        <v>113</v>
      </c>
      <c r="B115" s="8" t="s">
        <v>202</v>
      </c>
      <c r="C115" s="15"/>
      <c r="D115" s="9" t="s">
        <v>311</v>
      </c>
      <c r="E115" s="9" t="s">
        <v>312</v>
      </c>
      <c r="F115" s="9" t="s">
        <v>254</v>
      </c>
      <c r="G115" s="56">
        <v>8809628885288</v>
      </c>
      <c r="H115" s="10" t="s">
        <v>250</v>
      </c>
      <c r="I115" s="8">
        <v>100</v>
      </c>
      <c r="J115" s="11">
        <f>0.5*0.23*0.177</f>
        <v>2.0354999999999998E-2</v>
      </c>
      <c r="K115" s="8">
        <v>7.41</v>
      </c>
      <c r="L115" s="8" t="s">
        <v>308</v>
      </c>
      <c r="M115" s="13">
        <v>28000</v>
      </c>
    </row>
    <row r="116" spans="1:13" ht="86.25" customHeight="1">
      <c r="A116" s="8">
        <f>SUBTOTAL(3,$B$3:B116)</f>
        <v>114</v>
      </c>
      <c r="B116" s="8" t="s">
        <v>204</v>
      </c>
      <c r="C116" s="15"/>
      <c r="D116" s="9" t="s">
        <v>313</v>
      </c>
      <c r="E116" s="9" t="s">
        <v>314</v>
      </c>
      <c r="F116" s="9" t="s">
        <v>254</v>
      </c>
      <c r="G116" s="56">
        <v>8809628885271</v>
      </c>
      <c r="H116" s="10" t="s">
        <v>250</v>
      </c>
      <c r="I116" s="8">
        <v>100</v>
      </c>
      <c r="J116" s="11">
        <f>0.5*0.23*0.177</f>
        <v>2.0354999999999998E-2</v>
      </c>
      <c r="K116" s="8">
        <v>7.41</v>
      </c>
      <c r="L116" s="8" t="s">
        <v>308</v>
      </c>
      <c r="M116" s="13">
        <v>28000</v>
      </c>
    </row>
    <row r="117" spans="1:13" ht="86.25" customHeight="1">
      <c r="A117" s="8">
        <f>SUBTOTAL(3,$B$3:B117)</f>
        <v>115</v>
      </c>
      <c r="B117" s="8" t="s">
        <v>203</v>
      </c>
      <c r="C117" s="15"/>
      <c r="D117" s="9" t="s">
        <v>315</v>
      </c>
      <c r="E117" s="9" t="s">
        <v>316</v>
      </c>
      <c r="F117" s="9" t="s">
        <v>317</v>
      </c>
      <c r="G117" s="56">
        <v>8809628885387</v>
      </c>
      <c r="H117" s="10" t="s">
        <v>131</v>
      </c>
      <c r="I117" s="8">
        <v>30</v>
      </c>
      <c r="J117" s="11">
        <f>0.52*0.325*0.355</f>
        <v>5.9995E-2</v>
      </c>
      <c r="K117" s="8">
        <v>18.329999999999998</v>
      </c>
      <c r="L117" s="8" t="s">
        <v>318</v>
      </c>
      <c r="M117" s="13">
        <v>50000</v>
      </c>
    </row>
    <row r="118" spans="1:13" ht="86.25" customHeight="1">
      <c r="A118" s="8">
        <f>SUBTOTAL(3,$B$3:B118)</f>
        <v>116</v>
      </c>
      <c r="B118" s="8" t="s">
        <v>37</v>
      </c>
      <c r="C118" s="15"/>
      <c r="D118" s="9" t="s">
        <v>319</v>
      </c>
      <c r="E118" s="9" t="s">
        <v>320</v>
      </c>
      <c r="F118" s="9" t="s">
        <v>321</v>
      </c>
      <c r="G118" s="56">
        <v>8809628885394</v>
      </c>
      <c r="H118" s="10" t="s">
        <v>131</v>
      </c>
      <c r="I118" s="8">
        <v>16</v>
      </c>
      <c r="J118" s="11">
        <f>0.52*0.325*0.355</f>
        <v>5.9995E-2</v>
      </c>
      <c r="K118" s="8">
        <v>19.21</v>
      </c>
      <c r="L118" s="8" t="s">
        <v>318</v>
      </c>
      <c r="M118" s="13">
        <v>100000</v>
      </c>
    </row>
    <row r="119" spans="1:13" ht="86.25" customHeight="1">
      <c r="A119" s="8">
        <f>SUBTOTAL(3,$B$3:B119)</f>
        <v>117</v>
      </c>
      <c r="B119" s="8" t="s">
        <v>37</v>
      </c>
      <c r="C119" s="15"/>
      <c r="D119" s="9" t="s">
        <v>322</v>
      </c>
      <c r="E119" s="9" t="s">
        <v>323</v>
      </c>
      <c r="F119" s="9" t="s">
        <v>238</v>
      </c>
      <c r="G119" s="56">
        <v>8809628885073</v>
      </c>
      <c r="H119" s="10" t="s">
        <v>237</v>
      </c>
      <c r="I119" s="8">
        <v>30</v>
      </c>
      <c r="J119" s="11">
        <f>0.375*0.315*0.227</f>
        <v>2.6814375000000001E-2</v>
      </c>
      <c r="K119" s="8">
        <v>10.99</v>
      </c>
      <c r="L119" s="8" t="s">
        <v>324</v>
      </c>
      <c r="M119" s="13">
        <v>15000</v>
      </c>
    </row>
    <row r="120" spans="1:13" ht="86.25" customHeight="1">
      <c r="A120" s="8">
        <f>SUBTOTAL(3,$B$3:B120)</f>
        <v>118</v>
      </c>
      <c r="B120" s="8" t="s">
        <v>37</v>
      </c>
      <c r="C120" s="15"/>
      <c r="D120" s="9" t="s">
        <v>325</v>
      </c>
      <c r="E120" s="9" t="s">
        <v>326</v>
      </c>
      <c r="F120" s="9" t="s">
        <v>327</v>
      </c>
      <c r="G120" s="56">
        <v>8809628883079</v>
      </c>
      <c r="H120" s="10" t="s">
        <v>131</v>
      </c>
      <c r="I120" s="8">
        <v>40</v>
      </c>
      <c r="J120" s="11">
        <f>0.27*0.42*0.2</f>
        <v>2.2680000000000002E-2</v>
      </c>
      <c r="K120" s="8">
        <v>10.16</v>
      </c>
      <c r="L120" s="8" t="s">
        <v>328</v>
      </c>
      <c r="M120" s="13">
        <v>25000</v>
      </c>
    </row>
    <row r="121" spans="1:13" ht="86.25" customHeight="1">
      <c r="A121" s="8">
        <f>SUBTOTAL(3,$B$3:B121)</f>
        <v>119</v>
      </c>
      <c r="B121" s="8" t="s">
        <v>37</v>
      </c>
      <c r="C121" s="19"/>
      <c r="D121" s="20" t="s">
        <v>833</v>
      </c>
      <c r="E121" s="9" t="s">
        <v>834</v>
      </c>
      <c r="F121" s="9" t="s">
        <v>0</v>
      </c>
      <c r="G121" s="56">
        <v>8809628885202</v>
      </c>
      <c r="H121" s="10" t="s">
        <v>79</v>
      </c>
      <c r="I121" s="16">
        <v>50</v>
      </c>
      <c r="J121" s="17">
        <f>0.64*0.33*0.171</f>
        <v>3.6115200000000007E-2</v>
      </c>
      <c r="K121" s="16">
        <v>14.52</v>
      </c>
      <c r="L121" s="8" t="s">
        <v>835</v>
      </c>
      <c r="M121" s="13">
        <v>17000</v>
      </c>
    </row>
    <row r="122" spans="1:13" ht="86.25" customHeight="1">
      <c r="A122" s="8">
        <f>SUBTOTAL(3,$B$3:B122)</f>
        <v>120</v>
      </c>
      <c r="B122" s="8" t="s">
        <v>37</v>
      </c>
      <c r="C122" s="19"/>
      <c r="D122" s="20" t="s">
        <v>836</v>
      </c>
      <c r="E122" s="9" t="s">
        <v>837</v>
      </c>
      <c r="F122" s="9" t="s">
        <v>0</v>
      </c>
      <c r="G122" s="56">
        <v>8809628885219</v>
      </c>
      <c r="H122" s="10" t="s">
        <v>99</v>
      </c>
      <c r="I122" s="16">
        <v>50</v>
      </c>
      <c r="J122" s="17">
        <f>0.64*0.33*0.171</f>
        <v>3.6115200000000007E-2</v>
      </c>
      <c r="K122" s="16">
        <v>14.36</v>
      </c>
      <c r="L122" s="8" t="s">
        <v>835</v>
      </c>
      <c r="M122" s="13">
        <v>17000</v>
      </c>
    </row>
    <row r="123" spans="1:13" ht="86.25" customHeight="1">
      <c r="A123" s="8">
        <f>SUBTOTAL(3,$B$3:B123)</f>
        <v>121</v>
      </c>
      <c r="B123" s="8" t="s">
        <v>37</v>
      </c>
      <c r="C123" s="19"/>
      <c r="D123" s="20" t="s">
        <v>838</v>
      </c>
      <c r="E123" s="9" t="s">
        <v>839</v>
      </c>
      <c r="F123" s="9" t="s">
        <v>35</v>
      </c>
      <c r="G123" s="56">
        <v>8809628885226</v>
      </c>
      <c r="H123" s="10" t="s">
        <v>102</v>
      </c>
      <c r="I123" s="16">
        <v>50</v>
      </c>
      <c r="J123" s="17">
        <f>0.41*0.4*0.137</f>
        <v>2.2468000000000002E-2</v>
      </c>
      <c r="K123" s="16">
        <v>10</v>
      </c>
      <c r="L123" s="8" t="s">
        <v>840</v>
      </c>
      <c r="M123" s="13">
        <v>23000</v>
      </c>
    </row>
    <row r="124" spans="1:13" ht="86.25" customHeight="1">
      <c r="A124" s="8">
        <f>SUBTOTAL(3,$B$3:B124)</f>
        <v>122</v>
      </c>
      <c r="B124" s="8" t="s">
        <v>37</v>
      </c>
      <c r="C124" s="15"/>
      <c r="D124" s="9" t="s">
        <v>329</v>
      </c>
      <c r="E124" s="9" t="s">
        <v>330</v>
      </c>
      <c r="F124" s="9" t="s">
        <v>303</v>
      </c>
      <c r="G124" s="56">
        <v>8809628885509</v>
      </c>
      <c r="H124" s="10" t="s">
        <v>106</v>
      </c>
      <c r="I124" s="8">
        <v>100</v>
      </c>
      <c r="J124" s="11">
        <v>3.1E-2</v>
      </c>
      <c r="K124" s="8">
        <v>12.87</v>
      </c>
      <c r="L124" s="8" t="s">
        <v>331</v>
      </c>
      <c r="M124" s="13">
        <v>35000</v>
      </c>
    </row>
    <row r="125" spans="1:13" ht="86.25" customHeight="1">
      <c r="A125" s="8">
        <f>SUBTOTAL(3,$B$3:B125)</f>
        <v>123</v>
      </c>
      <c r="B125" s="8" t="s">
        <v>37</v>
      </c>
      <c r="C125" s="15"/>
      <c r="D125" s="9" t="s">
        <v>332</v>
      </c>
      <c r="E125" s="9" t="s">
        <v>333</v>
      </c>
      <c r="F125" s="9" t="s">
        <v>303</v>
      </c>
      <c r="G125" s="56">
        <v>8809628885523</v>
      </c>
      <c r="H125" s="10" t="s">
        <v>106</v>
      </c>
      <c r="I125" s="8">
        <v>100</v>
      </c>
      <c r="J125" s="11">
        <v>3.1E-2</v>
      </c>
      <c r="K125" s="8">
        <v>12.87</v>
      </c>
      <c r="L125" s="8" t="s">
        <v>331</v>
      </c>
      <c r="M125" s="13">
        <v>35000</v>
      </c>
    </row>
    <row r="126" spans="1:13" ht="86.25" customHeight="1">
      <c r="A126" s="8">
        <f>SUBTOTAL(3,$B$3:B126)</f>
        <v>124</v>
      </c>
      <c r="B126" s="8" t="s">
        <v>37</v>
      </c>
      <c r="C126" s="15"/>
      <c r="D126" s="9" t="s">
        <v>334</v>
      </c>
      <c r="E126" s="9" t="s">
        <v>335</v>
      </c>
      <c r="F126" s="9" t="s">
        <v>303</v>
      </c>
      <c r="G126" s="56">
        <v>8809628885516</v>
      </c>
      <c r="H126" s="10" t="s">
        <v>106</v>
      </c>
      <c r="I126" s="8">
        <v>100</v>
      </c>
      <c r="J126" s="11">
        <v>3.1E-2</v>
      </c>
      <c r="K126" s="8">
        <v>12.87</v>
      </c>
      <c r="L126" s="8" t="s">
        <v>331</v>
      </c>
      <c r="M126" s="13">
        <v>35000</v>
      </c>
    </row>
    <row r="127" spans="1:13" ht="86.25" customHeight="1">
      <c r="A127" s="8">
        <f>SUBTOTAL(3,$B$3:B127)</f>
        <v>125</v>
      </c>
      <c r="B127" s="8" t="s">
        <v>37</v>
      </c>
      <c r="C127" s="15"/>
      <c r="D127" s="9" t="s">
        <v>336</v>
      </c>
      <c r="E127" s="9" t="s">
        <v>337</v>
      </c>
      <c r="F127" s="9" t="s">
        <v>338</v>
      </c>
      <c r="G127" s="56">
        <v>8809628885530</v>
      </c>
      <c r="H127" s="10" t="s">
        <v>126</v>
      </c>
      <c r="I127" s="8">
        <v>50</v>
      </c>
      <c r="J127" s="11">
        <v>2.3E-2</v>
      </c>
      <c r="K127" s="8">
        <v>9.23</v>
      </c>
      <c r="L127" s="8" t="s">
        <v>339</v>
      </c>
      <c r="M127" s="13">
        <v>25000</v>
      </c>
    </row>
    <row r="128" spans="1:13" ht="86.25" customHeight="1">
      <c r="A128" s="8">
        <f>SUBTOTAL(3,$B$3:B128)</f>
        <v>126</v>
      </c>
      <c r="B128" s="8" t="s">
        <v>37</v>
      </c>
      <c r="C128" s="15"/>
      <c r="D128" s="9" t="s">
        <v>340</v>
      </c>
      <c r="E128" s="9" t="s">
        <v>341</v>
      </c>
      <c r="F128" s="9" t="s">
        <v>338</v>
      </c>
      <c r="G128" s="56">
        <v>8809628885547</v>
      </c>
      <c r="H128" s="10" t="s">
        <v>126</v>
      </c>
      <c r="I128" s="8">
        <v>50</v>
      </c>
      <c r="J128" s="11">
        <v>2.3E-2</v>
      </c>
      <c r="K128" s="8">
        <v>9.23</v>
      </c>
      <c r="L128" s="8" t="s">
        <v>339</v>
      </c>
      <c r="M128" s="13">
        <v>25000</v>
      </c>
    </row>
    <row r="129" spans="1:13" ht="86.25" customHeight="1">
      <c r="A129" s="8">
        <f>SUBTOTAL(3,$B$3:B129)</f>
        <v>127</v>
      </c>
      <c r="B129" s="8" t="s">
        <v>37</v>
      </c>
      <c r="C129" s="15"/>
      <c r="D129" s="9" t="s">
        <v>342</v>
      </c>
      <c r="E129" s="9" t="s">
        <v>343</v>
      </c>
      <c r="F129" s="9" t="s">
        <v>338</v>
      </c>
      <c r="G129" s="56">
        <v>8809628885554</v>
      </c>
      <c r="H129" s="10" t="s">
        <v>126</v>
      </c>
      <c r="I129" s="8">
        <v>50</v>
      </c>
      <c r="J129" s="11">
        <v>2.3E-2</v>
      </c>
      <c r="K129" s="8">
        <v>9.23</v>
      </c>
      <c r="L129" s="8" t="s">
        <v>339</v>
      </c>
      <c r="M129" s="13">
        <v>25000</v>
      </c>
    </row>
    <row r="130" spans="1:13" ht="86.25" customHeight="1">
      <c r="A130" s="8">
        <f>SUBTOTAL(3,$B$3:B130)</f>
        <v>128</v>
      </c>
      <c r="B130" s="8" t="s">
        <v>37</v>
      </c>
      <c r="C130" s="15"/>
      <c r="D130" s="9" t="s">
        <v>344</v>
      </c>
      <c r="E130" s="9" t="s">
        <v>345</v>
      </c>
      <c r="F130" s="9" t="s">
        <v>303</v>
      </c>
      <c r="G130" s="56">
        <v>8809628885424</v>
      </c>
      <c r="H130" s="10" t="s">
        <v>216</v>
      </c>
      <c r="I130" s="8">
        <v>200</v>
      </c>
      <c r="J130" s="11">
        <v>4.2999999999999997E-2</v>
      </c>
      <c r="K130" s="8">
        <v>13.84</v>
      </c>
      <c r="L130" s="8" t="s">
        <v>346</v>
      </c>
      <c r="M130" s="13">
        <v>7000</v>
      </c>
    </row>
    <row r="131" spans="1:13" ht="86.25" customHeight="1">
      <c r="A131" s="8">
        <f>SUBTOTAL(3,$B$3:B131)</f>
        <v>129</v>
      </c>
      <c r="B131" s="8" t="s">
        <v>37</v>
      </c>
      <c r="C131" s="15"/>
      <c r="D131" s="9" t="s">
        <v>347</v>
      </c>
      <c r="E131" s="9" t="s">
        <v>348</v>
      </c>
      <c r="F131" s="9" t="s">
        <v>303</v>
      </c>
      <c r="G131" s="56">
        <v>8809628885431</v>
      </c>
      <c r="H131" s="10" t="s">
        <v>216</v>
      </c>
      <c r="I131" s="8">
        <v>200</v>
      </c>
      <c r="J131" s="11">
        <v>4.2999999999999997E-2</v>
      </c>
      <c r="K131" s="8">
        <v>13.84</v>
      </c>
      <c r="L131" s="8" t="s">
        <v>346</v>
      </c>
      <c r="M131" s="13">
        <v>7000</v>
      </c>
    </row>
    <row r="132" spans="1:13" ht="86.25" customHeight="1">
      <c r="A132" s="8">
        <f>SUBTOTAL(3,$B$3:B132)</f>
        <v>130</v>
      </c>
      <c r="B132" s="8" t="s">
        <v>37</v>
      </c>
      <c r="C132" s="15"/>
      <c r="D132" s="9" t="s">
        <v>349</v>
      </c>
      <c r="E132" s="9" t="s">
        <v>350</v>
      </c>
      <c r="F132" s="9" t="s">
        <v>303</v>
      </c>
      <c r="G132" s="56">
        <v>8809628885448</v>
      </c>
      <c r="H132" s="10" t="s">
        <v>216</v>
      </c>
      <c r="I132" s="8">
        <v>200</v>
      </c>
      <c r="J132" s="11">
        <v>4.2999999999999997E-2</v>
      </c>
      <c r="K132" s="8">
        <v>13.84</v>
      </c>
      <c r="L132" s="8" t="s">
        <v>346</v>
      </c>
      <c r="M132" s="13">
        <v>7000</v>
      </c>
    </row>
    <row r="133" spans="1:13" ht="86.25" customHeight="1">
      <c r="A133" s="8">
        <f>SUBTOTAL(3,$B$3:B133)</f>
        <v>131</v>
      </c>
      <c r="B133" s="8" t="s">
        <v>37</v>
      </c>
      <c r="C133" s="15"/>
      <c r="D133" s="9" t="s">
        <v>351</v>
      </c>
      <c r="E133" s="9" t="s">
        <v>352</v>
      </c>
      <c r="F133" s="9" t="s">
        <v>303</v>
      </c>
      <c r="G133" s="56">
        <v>8809628885455</v>
      </c>
      <c r="H133" s="10" t="s">
        <v>216</v>
      </c>
      <c r="I133" s="8">
        <v>200</v>
      </c>
      <c r="J133" s="11">
        <v>4.2999999999999997E-2</v>
      </c>
      <c r="K133" s="8">
        <v>13.84</v>
      </c>
      <c r="L133" s="8" t="s">
        <v>346</v>
      </c>
      <c r="M133" s="13">
        <v>7000</v>
      </c>
    </row>
    <row r="134" spans="1:13" ht="86.25" customHeight="1">
      <c r="A134" s="8">
        <f>SUBTOTAL(3,$B$3:B134)</f>
        <v>132</v>
      </c>
      <c r="B134" s="8" t="s">
        <v>37</v>
      </c>
      <c r="C134" s="15"/>
      <c r="D134" s="9" t="s">
        <v>353</v>
      </c>
      <c r="E134" s="9" t="s">
        <v>354</v>
      </c>
      <c r="F134" s="9" t="s">
        <v>303</v>
      </c>
      <c r="G134" s="56">
        <v>8809628885462</v>
      </c>
      <c r="H134" s="10" t="s">
        <v>216</v>
      </c>
      <c r="I134" s="8">
        <v>200</v>
      </c>
      <c r="J134" s="11">
        <v>4.2999999999999997E-2</v>
      </c>
      <c r="K134" s="8">
        <v>13.84</v>
      </c>
      <c r="L134" s="8" t="s">
        <v>346</v>
      </c>
      <c r="M134" s="13">
        <v>7000</v>
      </c>
    </row>
    <row r="135" spans="1:13" ht="86.25" hidden="1" customHeight="1">
      <c r="A135" s="21">
        <f>SUBTOTAL(3,$B$3:B135)</f>
        <v>133</v>
      </c>
      <c r="B135" s="8" t="s">
        <v>37</v>
      </c>
      <c r="C135" s="15"/>
      <c r="D135" s="9" t="s">
        <v>355</v>
      </c>
      <c r="E135" s="9" t="s">
        <v>356</v>
      </c>
      <c r="F135" s="9" t="s">
        <v>222</v>
      </c>
      <c r="G135" s="56">
        <v>8809628885592</v>
      </c>
      <c r="H135" s="10" t="s">
        <v>227</v>
      </c>
      <c r="I135" s="8">
        <v>100</v>
      </c>
      <c r="J135" s="11">
        <v>5.1999999999999998E-2</v>
      </c>
      <c r="K135" s="8">
        <v>14.63</v>
      </c>
      <c r="L135" s="8" t="s">
        <v>357</v>
      </c>
      <c r="M135" s="13">
        <v>19000</v>
      </c>
    </row>
    <row r="136" spans="1:13" ht="86.25" hidden="1" customHeight="1">
      <c r="A136" s="21">
        <f>SUBTOTAL(3,$B$3:B136)</f>
        <v>134</v>
      </c>
      <c r="B136" s="8" t="s">
        <v>37</v>
      </c>
      <c r="C136" s="15"/>
      <c r="D136" s="9" t="s">
        <v>358</v>
      </c>
      <c r="E136" s="9" t="s">
        <v>359</v>
      </c>
      <c r="F136" s="9" t="s">
        <v>222</v>
      </c>
      <c r="G136" s="56">
        <v>8809628885615</v>
      </c>
      <c r="H136" s="10" t="s">
        <v>227</v>
      </c>
      <c r="I136" s="8">
        <v>100</v>
      </c>
      <c r="J136" s="11">
        <v>5.1999999999999998E-2</v>
      </c>
      <c r="K136" s="8">
        <v>14.63</v>
      </c>
      <c r="L136" s="8" t="s">
        <v>357</v>
      </c>
      <c r="M136" s="13">
        <v>19000</v>
      </c>
    </row>
    <row r="137" spans="1:13" ht="86.25" customHeight="1">
      <c r="A137" s="8">
        <f>SUBTOTAL(3,$B$3:B137)</f>
        <v>135</v>
      </c>
      <c r="B137" s="8" t="s">
        <v>37</v>
      </c>
      <c r="C137" s="15"/>
      <c r="D137" s="9" t="s">
        <v>360</v>
      </c>
      <c r="E137" s="9" t="s">
        <v>361</v>
      </c>
      <c r="F137" s="9" t="s">
        <v>254</v>
      </c>
      <c r="G137" s="56">
        <v>8809628885639</v>
      </c>
      <c r="H137" s="10" t="s">
        <v>269</v>
      </c>
      <c r="I137" s="8">
        <v>100</v>
      </c>
      <c r="J137" s="11">
        <v>0.02</v>
      </c>
      <c r="K137" s="8">
        <v>7.36</v>
      </c>
      <c r="L137" s="8" t="s">
        <v>308</v>
      </c>
      <c r="M137" s="13">
        <v>28000</v>
      </c>
    </row>
    <row r="138" spans="1:13" ht="86.25" hidden="1" customHeight="1">
      <c r="A138" s="21">
        <f>SUBTOTAL(3,$B$3:B138)</f>
        <v>136</v>
      </c>
      <c r="B138" s="8" t="s">
        <v>37</v>
      </c>
      <c r="C138" s="15"/>
      <c r="D138" s="9" t="s">
        <v>362</v>
      </c>
      <c r="E138" s="9" t="s">
        <v>363</v>
      </c>
      <c r="F138" s="9" t="s">
        <v>364</v>
      </c>
      <c r="G138" s="56">
        <v>8809628883512</v>
      </c>
      <c r="H138" s="10" t="s">
        <v>93</v>
      </c>
      <c r="I138" s="8">
        <v>12</v>
      </c>
      <c r="J138" s="11">
        <f>0.27*0.35*0.29</f>
        <v>2.7404999999999999E-2</v>
      </c>
      <c r="K138" s="8">
        <v>14.2</v>
      </c>
      <c r="L138" s="8" t="s">
        <v>365</v>
      </c>
      <c r="M138" s="13">
        <v>24800</v>
      </c>
    </row>
    <row r="139" spans="1:13" ht="86.25" hidden="1" customHeight="1">
      <c r="A139" s="21">
        <f>SUBTOTAL(3,$B$3:B139)</f>
        <v>137</v>
      </c>
      <c r="B139" s="8" t="s">
        <v>37</v>
      </c>
      <c r="C139" s="15"/>
      <c r="D139" s="9" t="s">
        <v>366</v>
      </c>
      <c r="E139" s="9" t="s">
        <v>367</v>
      </c>
      <c r="F139" s="9" t="s">
        <v>364</v>
      </c>
      <c r="G139" s="56">
        <v>8809628883529</v>
      </c>
      <c r="H139" s="10" t="s">
        <v>93</v>
      </c>
      <c r="I139" s="8">
        <v>12</v>
      </c>
      <c r="J139" s="11">
        <f>0.27*0.35*0.29</f>
        <v>2.7404999999999999E-2</v>
      </c>
      <c r="K139" s="8">
        <v>14.2</v>
      </c>
      <c r="L139" s="8" t="s">
        <v>365</v>
      </c>
      <c r="M139" s="13">
        <v>24800</v>
      </c>
    </row>
    <row r="140" spans="1:13" ht="87" customHeight="1">
      <c r="A140" s="8">
        <f>SUBTOTAL(3,$B$3:B140)</f>
        <v>138</v>
      </c>
      <c r="B140" s="8" t="s">
        <v>205</v>
      </c>
      <c r="C140" s="15"/>
      <c r="D140" s="9" t="s">
        <v>368</v>
      </c>
      <c r="E140" s="9" t="s">
        <v>369</v>
      </c>
      <c r="F140" s="9" t="s">
        <v>370</v>
      </c>
      <c r="G140" s="56">
        <v>8809628885745</v>
      </c>
      <c r="H140" s="10" t="s">
        <v>93</v>
      </c>
      <c r="I140" s="8">
        <v>30</v>
      </c>
      <c r="J140" s="8">
        <v>4.2000000000000003E-2</v>
      </c>
      <c r="K140" s="8">
        <v>18.63</v>
      </c>
      <c r="L140" s="8" t="s">
        <v>371</v>
      </c>
      <c r="M140" s="13">
        <v>20000</v>
      </c>
    </row>
    <row r="141" spans="1:13" ht="87" customHeight="1">
      <c r="A141" s="8">
        <f>SUBTOTAL(3,$B$3:B141)</f>
        <v>139</v>
      </c>
      <c r="B141" s="8" t="s">
        <v>206</v>
      </c>
      <c r="C141" s="15"/>
      <c r="D141" s="9" t="s">
        <v>372</v>
      </c>
      <c r="E141" s="9" t="s">
        <v>373</v>
      </c>
      <c r="F141" s="9" t="s">
        <v>370</v>
      </c>
      <c r="G141" s="56">
        <v>8809628885752</v>
      </c>
      <c r="H141" s="10" t="s">
        <v>93</v>
      </c>
      <c r="I141" s="8">
        <v>30</v>
      </c>
      <c r="J141" s="8">
        <v>4.2000000000000003E-2</v>
      </c>
      <c r="K141" s="8">
        <v>18.63</v>
      </c>
      <c r="L141" s="8" t="s">
        <v>371</v>
      </c>
      <c r="M141" s="13">
        <v>20000</v>
      </c>
    </row>
    <row r="142" spans="1:13" ht="87" customHeight="1">
      <c r="A142" s="8">
        <f>SUBTOTAL(3,$B$3:B142)</f>
        <v>140</v>
      </c>
      <c r="B142" s="8" t="s">
        <v>206</v>
      </c>
      <c r="C142" s="15"/>
      <c r="D142" s="9" t="s">
        <v>374</v>
      </c>
      <c r="E142" s="9" t="s">
        <v>375</v>
      </c>
      <c r="F142" s="9" t="s">
        <v>370</v>
      </c>
      <c r="G142" s="56">
        <v>8809628885769</v>
      </c>
      <c r="H142" s="10" t="s">
        <v>93</v>
      </c>
      <c r="I142" s="8">
        <v>30</v>
      </c>
      <c r="J142" s="8">
        <v>4.2000000000000003E-2</v>
      </c>
      <c r="K142" s="8">
        <v>18.63</v>
      </c>
      <c r="L142" s="8" t="s">
        <v>371</v>
      </c>
      <c r="M142" s="13">
        <v>20000</v>
      </c>
    </row>
    <row r="143" spans="1:13" ht="87" customHeight="1">
      <c r="A143" s="8">
        <f>SUBTOTAL(3,$B$3:B143)</f>
        <v>141</v>
      </c>
      <c r="B143" s="8" t="s">
        <v>206</v>
      </c>
      <c r="C143" s="15"/>
      <c r="D143" s="9" t="s">
        <v>376</v>
      </c>
      <c r="E143" s="9" t="s">
        <v>377</v>
      </c>
      <c r="F143" s="9" t="s">
        <v>378</v>
      </c>
      <c r="G143" s="56">
        <v>8809628885776</v>
      </c>
      <c r="H143" s="10" t="s">
        <v>379</v>
      </c>
      <c r="I143" s="8">
        <v>60</v>
      </c>
      <c r="J143" s="11">
        <v>4.1000000000000002E-2</v>
      </c>
      <c r="K143" s="8">
        <v>13.78</v>
      </c>
      <c r="L143" s="8" t="s">
        <v>380</v>
      </c>
      <c r="M143" s="13">
        <v>20000</v>
      </c>
    </row>
    <row r="144" spans="1:13" ht="87" customHeight="1">
      <c r="A144" s="8">
        <f>SUBTOTAL(3,$B$3:B144)</f>
        <v>142</v>
      </c>
      <c r="B144" s="8" t="s">
        <v>207</v>
      </c>
      <c r="C144" s="15"/>
      <c r="D144" s="9" t="s">
        <v>381</v>
      </c>
      <c r="E144" s="9" t="s">
        <v>382</v>
      </c>
      <c r="F144" s="9" t="s">
        <v>378</v>
      </c>
      <c r="G144" s="56">
        <v>8809628885783</v>
      </c>
      <c r="H144" s="10" t="s">
        <v>379</v>
      </c>
      <c r="I144" s="8">
        <v>60</v>
      </c>
      <c r="J144" s="11">
        <v>4.1000000000000002E-2</v>
      </c>
      <c r="K144" s="8">
        <v>13.78</v>
      </c>
      <c r="L144" s="8" t="s">
        <v>380</v>
      </c>
      <c r="M144" s="13">
        <v>20000</v>
      </c>
    </row>
    <row r="145" spans="1:13" ht="87" customHeight="1">
      <c r="A145" s="8">
        <f>SUBTOTAL(3,$B$3:B145)</f>
        <v>143</v>
      </c>
      <c r="B145" s="8" t="s">
        <v>206</v>
      </c>
      <c r="C145" s="15"/>
      <c r="D145" s="9" t="s">
        <v>383</v>
      </c>
      <c r="E145" s="9" t="s">
        <v>384</v>
      </c>
      <c r="F145" s="9" t="s">
        <v>385</v>
      </c>
      <c r="G145" s="56">
        <v>8809628885820</v>
      </c>
      <c r="H145" s="10" t="s">
        <v>386</v>
      </c>
      <c r="I145" s="8">
        <v>100</v>
      </c>
      <c r="J145" s="8">
        <v>3.1E-2</v>
      </c>
      <c r="K145" s="8">
        <v>15.82</v>
      </c>
      <c r="L145" s="8" t="s">
        <v>387</v>
      </c>
      <c r="M145" s="13">
        <v>18000</v>
      </c>
    </row>
    <row r="146" spans="1:13" ht="87" customHeight="1">
      <c r="A146" s="8">
        <f>SUBTOTAL(3,$B$3:B146)</f>
        <v>144</v>
      </c>
      <c r="B146" s="8" t="s">
        <v>208</v>
      </c>
      <c r="C146" s="15"/>
      <c r="D146" s="9" t="s">
        <v>388</v>
      </c>
      <c r="E146" s="9" t="s">
        <v>389</v>
      </c>
      <c r="F146" s="9" t="s">
        <v>385</v>
      </c>
      <c r="G146" s="56">
        <v>8809628885837</v>
      </c>
      <c r="H146" s="10" t="s">
        <v>386</v>
      </c>
      <c r="I146" s="8">
        <v>100</v>
      </c>
      <c r="J146" s="8">
        <v>3.1E-2</v>
      </c>
      <c r="K146" s="8">
        <v>15.68</v>
      </c>
      <c r="L146" s="8" t="s">
        <v>387</v>
      </c>
      <c r="M146" s="13">
        <v>18000</v>
      </c>
    </row>
    <row r="147" spans="1:13" ht="87" customHeight="1">
      <c r="A147" s="8">
        <f>SUBTOTAL(3,$B$3:B147)</f>
        <v>145</v>
      </c>
      <c r="B147" s="8" t="s">
        <v>208</v>
      </c>
      <c r="C147" s="15"/>
      <c r="D147" s="9" t="s">
        <v>390</v>
      </c>
      <c r="E147" s="9" t="s">
        <v>391</v>
      </c>
      <c r="F147" s="9" t="s">
        <v>385</v>
      </c>
      <c r="G147" s="56">
        <v>8809628885844</v>
      </c>
      <c r="H147" s="10" t="s">
        <v>386</v>
      </c>
      <c r="I147" s="8">
        <v>100</v>
      </c>
      <c r="J147" s="8">
        <v>3.1E-2</v>
      </c>
      <c r="K147" s="8">
        <v>15.53</v>
      </c>
      <c r="L147" s="8" t="s">
        <v>387</v>
      </c>
      <c r="M147" s="13">
        <v>18000</v>
      </c>
    </row>
    <row r="148" spans="1:13" ht="87" customHeight="1">
      <c r="A148" s="8">
        <f>SUBTOTAL(3,$B$3:B148)</f>
        <v>146</v>
      </c>
      <c r="B148" s="8" t="s">
        <v>208</v>
      </c>
      <c r="C148" s="15"/>
      <c r="D148" s="9" t="s">
        <v>187</v>
      </c>
      <c r="E148" s="9" t="s">
        <v>188</v>
      </c>
      <c r="F148" s="9" t="s">
        <v>385</v>
      </c>
      <c r="G148" s="56">
        <v>8809628885851</v>
      </c>
      <c r="H148" s="10" t="s">
        <v>392</v>
      </c>
      <c r="I148" s="8">
        <v>100</v>
      </c>
      <c r="J148" s="8">
        <v>3.9E-2</v>
      </c>
      <c r="K148" s="8">
        <v>14.58</v>
      </c>
      <c r="L148" s="8" t="s">
        <v>393</v>
      </c>
      <c r="M148" s="13">
        <v>16000</v>
      </c>
    </row>
    <row r="149" spans="1:13" ht="87" customHeight="1">
      <c r="A149" s="8">
        <f>SUBTOTAL(3,$B$3:B149)</f>
        <v>147</v>
      </c>
      <c r="B149" s="8" t="s">
        <v>199</v>
      </c>
      <c r="C149" s="15"/>
      <c r="D149" s="9" t="s">
        <v>394</v>
      </c>
      <c r="E149" s="9" t="s">
        <v>189</v>
      </c>
      <c r="F149" s="9" t="s">
        <v>385</v>
      </c>
      <c r="G149" s="56">
        <v>8809628885868</v>
      </c>
      <c r="H149" s="10" t="s">
        <v>392</v>
      </c>
      <c r="I149" s="8">
        <v>100</v>
      </c>
      <c r="J149" s="8">
        <v>3.9E-2</v>
      </c>
      <c r="K149" s="8">
        <v>14.47</v>
      </c>
      <c r="L149" s="8" t="s">
        <v>393</v>
      </c>
      <c r="M149" s="13">
        <v>16000</v>
      </c>
    </row>
    <row r="150" spans="1:13" ht="87" customHeight="1">
      <c r="A150" s="8">
        <f>SUBTOTAL(3,$B$3:B150)</f>
        <v>148</v>
      </c>
      <c r="B150" s="8" t="s">
        <v>209</v>
      </c>
      <c r="C150" s="15"/>
      <c r="D150" s="9" t="s">
        <v>395</v>
      </c>
      <c r="E150" s="9" t="s">
        <v>396</v>
      </c>
      <c r="F150" s="9" t="s">
        <v>222</v>
      </c>
      <c r="G150" s="56">
        <v>8809628885240</v>
      </c>
      <c r="H150" s="10" t="s">
        <v>397</v>
      </c>
      <c r="I150" s="8">
        <v>150</v>
      </c>
      <c r="J150" s="11">
        <f>0.665*0.28*0.335</f>
        <v>6.2377000000000016E-2</v>
      </c>
      <c r="K150" s="8">
        <v>19.32</v>
      </c>
      <c r="L150" s="8" t="s">
        <v>398</v>
      </c>
      <c r="M150" s="13">
        <v>3000</v>
      </c>
    </row>
    <row r="151" spans="1:13" ht="87" hidden="1" customHeight="1">
      <c r="A151" s="21">
        <f>SUBTOTAL(3,$B$3:B151)</f>
        <v>149</v>
      </c>
      <c r="B151" s="8" t="s">
        <v>199</v>
      </c>
      <c r="C151" s="15"/>
      <c r="D151" s="9" t="s">
        <v>399</v>
      </c>
      <c r="E151" s="9" t="s">
        <v>400</v>
      </c>
      <c r="F151" s="9" t="s">
        <v>401</v>
      </c>
      <c r="G151" s="56">
        <v>8809628885981</v>
      </c>
      <c r="H151" s="10" t="s">
        <v>106</v>
      </c>
      <c r="I151" s="8">
        <v>20</v>
      </c>
      <c r="J151" s="11">
        <f>0.49*0.475*0.37</f>
        <v>8.61175E-2</v>
      </c>
      <c r="K151" s="8">
        <v>16.489999999999998</v>
      </c>
      <c r="L151" s="8" t="s">
        <v>402</v>
      </c>
      <c r="M151" s="13">
        <v>150000</v>
      </c>
    </row>
    <row r="152" spans="1:13" ht="87" customHeight="1">
      <c r="A152" s="8">
        <f>SUBTOTAL(3,$B$3:B152)</f>
        <v>150</v>
      </c>
      <c r="B152" s="8" t="s">
        <v>209</v>
      </c>
      <c r="C152" s="15"/>
      <c r="D152" s="9" t="s">
        <v>403</v>
      </c>
      <c r="E152" s="9" t="s">
        <v>404</v>
      </c>
      <c r="F152" s="9" t="s">
        <v>405</v>
      </c>
      <c r="G152" s="56">
        <v>8809628886148</v>
      </c>
      <c r="H152" s="10" t="s">
        <v>131</v>
      </c>
      <c r="I152" s="8">
        <v>100</v>
      </c>
      <c r="J152" s="11">
        <v>3.5000000000000003E-2</v>
      </c>
      <c r="K152" s="8">
        <v>17.899999999999999</v>
      </c>
      <c r="L152" s="8" t="s">
        <v>406</v>
      </c>
      <c r="M152" s="13">
        <v>25000</v>
      </c>
    </row>
    <row r="153" spans="1:13" ht="87" customHeight="1">
      <c r="A153" s="8">
        <f>SUBTOTAL(3,$B$3:B153)</f>
        <v>151</v>
      </c>
      <c r="B153" s="8" t="s">
        <v>205</v>
      </c>
      <c r="C153" s="15"/>
      <c r="D153" s="9" t="s">
        <v>407</v>
      </c>
      <c r="E153" s="9" t="s">
        <v>408</v>
      </c>
      <c r="F153" s="9" t="s">
        <v>405</v>
      </c>
      <c r="G153" s="56">
        <v>8809628886155</v>
      </c>
      <c r="H153" s="10" t="s">
        <v>131</v>
      </c>
      <c r="I153" s="8">
        <v>100</v>
      </c>
      <c r="J153" s="11">
        <v>3.5000000000000003E-2</v>
      </c>
      <c r="K153" s="8">
        <v>17.899999999999999</v>
      </c>
      <c r="L153" s="8" t="s">
        <v>406</v>
      </c>
      <c r="M153" s="13">
        <v>25000</v>
      </c>
    </row>
    <row r="154" spans="1:13" ht="87" customHeight="1">
      <c r="A154" s="8">
        <f>SUBTOTAL(3,$B$3:B154)</f>
        <v>152</v>
      </c>
      <c r="B154" s="8" t="s">
        <v>206</v>
      </c>
      <c r="C154" s="15"/>
      <c r="D154" s="9" t="s">
        <v>409</v>
      </c>
      <c r="E154" s="9" t="s">
        <v>410</v>
      </c>
      <c r="F154" s="9" t="s">
        <v>405</v>
      </c>
      <c r="G154" s="56">
        <v>8809628886162</v>
      </c>
      <c r="H154" s="10" t="s">
        <v>131</v>
      </c>
      <c r="I154" s="8">
        <v>100</v>
      </c>
      <c r="J154" s="11">
        <v>3.5000000000000003E-2</v>
      </c>
      <c r="K154" s="8">
        <v>17.899999999999999</v>
      </c>
      <c r="L154" s="8" t="s">
        <v>406</v>
      </c>
      <c r="M154" s="13">
        <v>25000</v>
      </c>
    </row>
    <row r="155" spans="1:13" ht="87" customHeight="1">
      <c r="A155" s="8">
        <f>SUBTOTAL(3,$B$3:B193)</f>
        <v>191</v>
      </c>
      <c r="B155" s="8" t="s">
        <v>37</v>
      </c>
      <c r="C155" s="8"/>
      <c r="D155" s="9" t="s">
        <v>510</v>
      </c>
      <c r="E155" s="9" t="s">
        <v>511</v>
      </c>
      <c r="F155" s="9" t="s">
        <v>405</v>
      </c>
      <c r="G155" s="56">
        <v>8809628886520</v>
      </c>
      <c r="H155" s="10" t="s">
        <v>131</v>
      </c>
      <c r="I155" s="8">
        <v>100</v>
      </c>
      <c r="J155" s="11">
        <v>3.5000000000000003E-2</v>
      </c>
      <c r="K155" s="8">
        <v>17.899999999999999</v>
      </c>
      <c r="L155" s="8" t="s">
        <v>406</v>
      </c>
      <c r="M155" s="13">
        <v>25000</v>
      </c>
    </row>
    <row r="156" spans="1:13" ht="87" customHeight="1">
      <c r="A156" s="8">
        <f>SUBTOTAL(3,$B$3:B194)</f>
        <v>192</v>
      </c>
      <c r="B156" s="8" t="s">
        <v>37</v>
      </c>
      <c r="C156" s="8"/>
      <c r="D156" s="9" t="s">
        <v>571</v>
      </c>
      <c r="E156" s="9" t="s">
        <v>572</v>
      </c>
      <c r="F156" s="9" t="s">
        <v>405</v>
      </c>
      <c r="G156" s="56" t="s">
        <v>573</v>
      </c>
      <c r="H156" s="10" t="s">
        <v>88</v>
      </c>
      <c r="I156" s="8">
        <v>100</v>
      </c>
      <c r="J156" s="11">
        <v>4.1333999999999996E-2</v>
      </c>
      <c r="K156" s="8">
        <v>19.100000000000001</v>
      </c>
      <c r="L156" s="8" t="s">
        <v>574</v>
      </c>
      <c r="M156" s="13">
        <v>25000</v>
      </c>
    </row>
    <row r="157" spans="1:13" ht="87" customHeight="1">
      <c r="A157" s="8">
        <f>SUBTOTAL(3,$B$3:B195)</f>
        <v>193</v>
      </c>
      <c r="B157" s="8" t="s">
        <v>37</v>
      </c>
      <c r="C157" s="8"/>
      <c r="D157" s="9" t="s">
        <v>680</v>
      </c>
      <c r="E157" s="9" t="s">
        <v>681</v>
      </c>
      <c r="F157" s="9" t="s">
        <v>682</v>
      </c>
      <c r="G157" s="56" t="s">
        <v>683</v>
      </c>
      <c r="H157" s="10" t="s">
        <v>88</v>
      </c>
      <c r="I157" s="8">
        <v>100</v>
      </c>
      <c r="J157" s="11">
        <v>3.7545049999999996E-2</v>
      </c>
      <c r="K157" s="8">
        <v>19.100000000000001</v>
      </c>
      <c r="L157" s="8" t="s">
        <v>684</v>
      </c>
      <c r="M157" s="13">
        <v>25000</v>
      </c>
    </row>
    <row r="158" spans="1:13" ht="87" customHeight="1">
      <c r="A158" s="8">
        <f>SUBTOTAL(3,$B$3:B195)</f>
        <v>193</v>
      </c>
      <c r="B158" s="8" t="s">
        <v>210</v>
      </c>
      <c r="C158" s="15"/>
      <c r="D158" s="9" t="s">
        <v>411</v>
      </c>
      <c r="E158" s="9" t="s">
        <v>412</v>
      </c>
      <c r="F158" s="9" t="s">
        <v>413</v>
      </c>
      <c r="G158" s="56">
        <v>8809628885974</v>
      </c>
      <c r="H158" s="10" t="s">
        <v>414</v>
      </c>
      <c r="I158" s="8">
        <v>300</v>
      </c>
      <c r="J158" s="11">
        <v>4.2000000000000003E-2</v>
      </c>
      <c r="K158" s="8">
        <v>8.0299999999999994</v>
      </c>
      <c r="L158" s="8" t="s">
        <v>415</v>
      </c>
      <c r="M158" s="13">
        <v>5000</v>
      </c>
    </row>
    <row r="159" spans="1:13" ht="87" customHeight="1">
      <c r="A159" s="8">
        <f>SUBTOTAL(3,$B$3:B159)</f>
        <v>157</v>
      </c>
      <c r="B159" s="8" t="s">
        <v>210</v>
      </c>
      <c r="C159" s="15"/>
      <c r="D159" s="9" t="s">
        <v>416</v>
      </c>
      <c r="E159" s="9" t="s">
        <v>417</v>
      </c>
      <c r="F159" s="9" t="s">
        <v>413</v>
      </c>
      <c r="G159" s="56">
        <v>8809628885967</v>
      </c>
      <c r="H159" s="10" t="s">
        <v>414</v>
      </c>
      <c r="I159" s="8">
        <v>300</v>
      </c>
      <c r="J159" s="11">
        <v>4.2000000000000003E-2</v>
      </c>
      <c r="K159" s="8">
        <v>8.0299999999999994</v>
      </c>
      <c r="L159" s="8" t="s">
        <v>415</v>
      </c>
      <c r="M159" s="13">
        <v>5000</v>
      </c>
    </row>
    <row r="160" spans="1:13" ht="87" customHeight="1">
      <c r="A160" s="8">
        <f>SUBTOTAL(3,$B$3:B160)</f>
        <v>158</v>
      </c>
      <c r="B160" s="8" t="s">
        <v>210</v>
      </c>
      <c r="C160" s="15"/>
      <c r="D160" s="9" t="s">
        <v>418</v>
      </c>
      <c r="E160" s="9" t="s">
        <v>419</v>
      </c>
      <c r="F160" s="9" t="s">
        <v>413</v>
      </c>
      <c r="G160" s="56">
        <v>8809628885943</v>
      </c>
      <c r="H160" s="10" t="s">
        <v>414</v>
      </c>
      <c r="I160" s="8">
        <v>300</v>
      </c>
      <c r="J160" s="11">
        <v>4.2000000000000003E-2</v>
      </c>
      <c r="K160" s="8">
        <v>8.0299999999999994</v>
      </c>
      <c r="L160" s="8" t="s">
        <v>415</v>
      </c>
      <c r="M160" s="13">
        <v>5000</v>
      </c>
    </row>
    <row r="161" spans="1:13" ht="87" customHeight="1">
      <c r="A161" s="8">
        <f>SUBTOTAL(3,$B$3:B161)</f>
        <v>159</v>
      </c>
      <c r="B161" s="8" t="s">
        <v>199</v>
      </c>
      <c r="C161" s="15"/>
      <c r="D161" s="9" t="s">
        <v>420</v>
      </c>
      <c r="E161" s="9" t="s">
        <v>421</v>
      </c>
      <c r="F161" s="9" t="s">
        <v>422</v>
      </c>
      <c r="G161" s="56">
        <v>8809628886209</v>
      </c>
      <c r="H161" s="10" t="s">
        <v>131</v>
      </c>
      <c r="I161" s="8">
        <v>160</v>
      </c>
      <c r="J161" s="11">
        <v>3.5000000000000003E-2</v>
      </c>
      <c r="K161" s="8">
        <v>6.27</v>
      </c>
      <c r="L161" s="8" t="s">
        <v>423</v>
      </c>
      <c r="M161" s="13">
        <v>15000</v>
      </c>
    </row>
    <row r="162" spans="1:13" ht="87" customHeight="1">
      <c r="A162" s="8">
        <f>SUBTOTAL(3,$B$3:B162)</f>
        <v>160</v>
      </c>
      <c r="B162" s="8" t="s">
        <v>209</v>
      </c>
      <c r="C162" s="15"/>
      <c r="D162" s="9" t="s">
        <v>424</v>
      </c>
      <c r="E162" s="9" t="s">
        <v>425</v>
      </c>
      <c r="F162" s="9" t="s">
        <v>327</v>
      </c>
      <c r="G162" s="56">
        <v>8809628886131</v>
      </c>
      <c r="H162" s="10" t="s">
        <v>226</v>
      </c>
      <c r="I162" s="8">
        <v>80</v>
      </c>
      <c r="J162" s="11">
        <v>3.7999999999999999E-2</v>
      </c>
      <c r="K162" s="8">
        <v>15</v>
      </c>
      <c r="L162" s="8" t="s">
        <v>426</v>
      </c>
      <c r="M162" s="13">
        <v>25000</v>
      </c>
    </row>
    <row r="163" spans="1:13" ht="87" customHeight="1">
      <c r="A163" s="8">
        <f>SUBTOTAL(3,$B$3:B163)</f>
        <v>161</v>
      </c>
      <c r="B163" s="8" t="s">
        <v>209</v>
      </c>
      <c r="C163" s="15"/>
      <c r="D163" s="9" t="s">
        <v>427</v>
      </c>
      <c r="E163" s="9" t="s">
        <v>428</v>
      </c>
      <c r="F163" s="9" t="s">
        <v>327</v>
      </c>
      <c r="G163" s="56">
        <v>8809628886124</v>
      </c>
      <c r="H163" s="10" t="s">
        <v>226</v>
      </c>
      <c r="I163" s="8">
        <v>80</v>
      </c>
      <c r="J163" s="11">
        <v>3.7999999999999999E-2</v>
      </c>
      <c r="K163" s="8">
        <v>15</v>
      </c>
      <c r="L163" s="8" t="s">
        <v>426</v>
      </c>
      <c r="M163" s="13">
        <v>25000</v>
      </c>
    </row>
    <row r="164" spans="1:13" ht="87" customHeight="1">
      <c r="A164" s="8">
        <f>SUBTOTAL(3,$B$3:B164)</f>
        <v>162</v>
      </c>
      <c r="B164" s="8" t="s">
        <v>211</v>
      </c>
      <c r="C164" s="15"/>
      <c r="D164" s="9" t="s">
        <v>429</v>
      </c>
      <c r="E164" s="9" t="s">
        <v>430</v>
      </c>
      <c r="F164" s="9" t="s">
        <v>254</v>
      </c>
      <c r="G164" s="56">
        <v>8809628886216</v>
      </c>
      <c r="H164" s="10" t="s">
        <v>248</v>
      </c>
      <c r="I164" s="8">
        <v>100</v>
      </c>
      <c r="J164" s="11">
        <v>0.02</v>
      </c>
      <c r="K164" s="8">
        <v>7.33</v>
      </c>
      <c r="L164" s="8" t="s">
        <v>308</v>
      </c>
      <c r="M164" s="13">
        <v>25000</v>
      </c>
    </row>
    <row r="165" spans="1:13" ht="87" customHeight="1">
      <c r="A165" s="8">
        <f>SUBTOTAL(3,$B$3:B165)</f>
        <v>163</v>
      </c>
      <c r="B165" s="8" t="s">
        <v>211</v>
      </c>
      <c r="C165" s="15"/>
      <c r="D165" s="9" t="s">
        <v>432</v>
      </c>
      <c r="E165" s="9" t="s">
        <v>433</v>
      </c>
      <c r="F165" s="9" t="s">
        <v>370</v>
      </c>
      <c r="G165" s="56">
        <v>8809628886407</v>
      </c>
      <c r="H165" s="10" t="s">
        <v>226</v>
      </c>
      <c r="I165" s="22">
        <v>24</v>
      </c>
      <c r="J165" s="11">
        <v>2.5000000000000001E-2</v>
      </c>
      <c r="K165" s="8">
        <v>13.94</v>
      </c>
      <c r="L165" s="8" t="s">
        <v>434</v>
      </c>
      <c r="M165" s="13">
        <v>25000</v>
      </c>
    </row>
    <row r="166" spans="1:13" ht="87" customHeight="1">
      <c r="A166" s="8">
        <f>SUBTOTAL(3,$B$3:B166)</f>
        <v>164</v>
      </c>
      <c r="B166" s="8" t="s">
        <v>211</v>
      </c>
      <c r="C166" s="15"/>
      <c r="D166" s="9" t="s">
        <v>435</v>
      </c>
      <c r="E166" s="9" t="s">
        <v>436</v>
      </c>
      <c r="F166" s="9" t="s">
        <v>370</v>
      </c>
      <c r="G166" s="56">
        <v>8809628886391</v>
      </c>
      <c r="H166" s="10" t="s">
        <v>226</v>
      </c>
      <c r="I166" s="22">
        <v>24</v>
      </c>
      <c r="J166" s="11">
        <v>2.5000000000000001E-2</v>
      </c>
      <c r="K166" s="8">
        <v>13.94</v>
      </c>
      <c r="L166" s="8" t="s">
        <v>434</v>
      </c>
      <c r="M166" s="13">
        <v>25000</v>
      </c>
    </row>
    <row r="167" spans="1:13" ht="87" customHeight="1">
      <c r="A167" s="8">
        <f>SUBTOTAL(3,$B$3:B167)</f>
        <v>165</v>
      </c>
      <c r="B167" s="8" t="s">
        <v>37</v>
      </c>
      <c r="C167" s="15"/>
      <c r="D167" s="9" t="s">
        <v>437</v>
      </c>
      <c r="E167" s="9" t="s">
        <v>438</v>
      </c>
      <c r="F167" s="9" t="s">
        <v>370</v>
      </c>
      <c r="G167" s="56">
        <v>8809628886018</v>
      </c>
      <c r="H167" s="10" t="s">
        <v>439</v>
      </c>
      <c r="I167" s="8">
        <v>30</v>
      </c>
      <c r="J167" s="11">
        <f>0.485*0.41*0.21</f>
        <v>4.175849999999999E-2</v>
      </c>
      <c r="K167" s="8">
        <v>18.899999999999999</v>
      </c>
      <c r="L167" s="8" t="s">
        <v>371</v>
      </c>
      <c r="M167" s="13">
        <v>25000</v>
      </c>
    </row>
    <row r="168" spans="1:13" ht="87" customHeight="1">
      <c r="A168" s="8">
        <f>SUBTOTAL(3,$B$3:B168)</f>
        <v>166</v>
      </c>
      <c r="B168" s="8" t="s">
        <v>206</v>
      </c>
      <c r="C168" s="15"/>
      <c r="D168" s="9" t="s">
        <v>442</v>
      </c>
      <c r="E168" s="9" t="s">
        <v>443</v>
      </c>
      <c r="F168" s="9" t="s">
        <v>431</v>
      </c>
      <c r="G168" s="56">
        <v>8809628885653</v>
      </c>
      <c r="H168" s="10" t="s">
        <v>227</v>
      </c>
      <c r="I168" s="8">
        <v>40</v>
      </c>
      <c r="J168" s="11">
        <f>0.56*0.37*0.205</f>
        <v>4.2476E-2</v>
      </c>
      <c r="K168" s="8">
        <v>14.4</v>
      </c>
      <c r="L168" s="8" t="s">
        <v>444</v>
      </c>
      <c r="M168" s="13">
        <v>30000</v>
      </c>
    </row>
    <row r="169" spans="1:13" ht="87" customHeight="1">
      <c r="A169" s="8">
        <f>SUBTOTAL(3,$B$3:B169)</f>
        <v>167</v>
      </c>
      <c r="B169" s="8" t="s">
        <v>212</v>
      </c>
      <c r="C169" s="15"/>
      <c r="D169" s="9" t="s">
        <v>445</v>
      </c>
      <c r="E169" s="9" t="s">
        <v>446</v>
      </c>
      <c r="F169" s="9" t="s">
        <v>431</v>
      </c>
      <c r="G169" s="56">
        <v>8809628885714</v>
      </c>
      <c r="H169" s="10" t="s">
        <v>227</v>
      </c>
      <c r="I169" s="8">
        <v>40</v>
      </c>
      <c r="J169" s="11">
        <f>0.56*0.37*0.205</f>
        <v>4.2476E-2</v>
      </c>
      <c r="K169" s="8">
        <v>14.4</v>
      </c>
      <c r="L169" s="8" t="s">
        <v>444</v>
      </c>
      <c r="M169" s="13">
        <v>30000</v>
      </c>
    </row>
    <row r="170" spans="1:13" ht="87" customHeight="1">
      <c r="A170" s="8">
        <f>SUBTOTAL(3,$B$3:B170)</f>
        <v>168</v>
      </c>
      <c r="B170" s="8" t="s">
        <v>210</v>
      </c>
      <c r="C170" s="15"/>
      <c r="D170" s="9" t="s">
        <v>447</v>
      </c>
      <c r="E170" s="9" t="s">
        <v>448</v>
      </c>
      <c r="F170" s="9" t="s">
        <v>431</v>
      </c>
      <c r="G170" s="56">
        <v>8809628885677</v>
      </c>
      <c r="H170" s="10" t="s">
        <v>227</v>
      </c>
      <c r="I170" s="8">
        <v>40</v>
      </c>
      <c r="J170" s="11">
        <f>0.56*0.37*0.205</f>
        <v>4.2476E-2</v>
      </c>
      <c r="K170" s="8">
        <v>14.4</v>
      </c>
      <c r="L170" s="8" t="s">
        <v>444</v>
      </c>
      <c r="M170" s="13">
        <v>30000</v>
      </c>
    </row>
    <row r="171" spans="1:13" ht="87" customHeight="1">
      <c r="A171" s="8">
        <f>SUBTOTAL(3,$B$3:B171)</f>
        <v>169</v>
      </c>
      <c r="B171" s="8" t="s">
        <v>210</v>
      </c>
      <c r="C171" s="15"/>
      <c r="D171" s="9" t="s">
        <v>449</v>
      </c>
      <c r="E171" s="9" t="s">
        <v>450</v>
      </c>
      <c r="F171" s="9" t="s">
        <v>431</v>
      </c>
      <c r="G171" s="56">
        <v>8809628885738</v>
      </c>
      <c r="H171" s="10" t="s">
        <v>227</v>
      </c>
      <c r="I171" s="8">
        <v>40</v>
      </c>
      <c r="J171" s="11">
        <f>0.56*0.37*0.205</f>
        <v>4.2476E-2</v>
      </c>
      <c r="K171" s="8">
        <v>14.4</v>
      </c>
      <c r="L171" s="8" t="s">
        <v>444</v>
      </c>
      <c r="M171" s="13">
        <v>30000</v>
      </c>
    </row>
    <row r="172" spans="1:13" ht="87" customHeight="1">
      <c r="A172" s="8">
        <f>SUBTOTAL(3,$B$3:B172)</f>
        <v>170</v>
      </c>
      <c r="B172" s="8" t="s">
        <v>213</v>
      </c>
      <c r="C172" s="15"/>
      <c r="D172" s="9" t="s">
        <v>451</v>
      </c>
      <c r="E172" s="9" t="s">
        <v>452</v>
      </c>
      <c r="F172" s="9" t="s">
        <v>431</v>
      </c>
      <c r="G172" s="56">
        <v>8809628885691</v>
      </c>
      <c r="H172" s="10" t="s">
        <v>227</v>
      </c>
      <c r="I172" s="8">
        <v>40</v>
      </c>
      <c r="J172" s="11">
        <f>0.56*0.37*0.205</f>
        <v>4.2476E-2</v>
      </c>
      <c r="K172" s="8">
        <v>14.4</v>
      </c>
      <c r="L172" s="8" t="s">
        <v>444</v>
      </c>
      <c r="M172" s="13">
        <v>30000</v>
      </c>
    </row>
    <row r="173" spans="1:13" ht="87" customHeight="1">
      <c r="A173" s="8">
        <f>SUBTOTAL(3,$B$3:B173)</f>
        <v>171</v>
      </c>
      <c r="B173" s="8" t="s">
        <v>37</v>
      </c>
      <c r="C173" s="15"/>
      <c r="D173" s="9" t="s">
        <v>455</v>
      </c>
      <c r="E173" s="9" t="s">
        <v>456</v>
      </c>
      <c r="F173" s="9" t="s">
        <v>238</v>
      </c>
      <c r="G173" s="56">
        <v>8809628885882</v>
      </c>
      <c r="H173" s="10" t="s">
        <v>439</v>
      </c>
      <c r="I173" s="8">
        <v>40</v>
      </c>
      <c r="J173" s="11">
        <f>0.565*0.355*0.175</f>
        <v>3.5100624999999996E-2</v>
      </c>
      <c r="K173" s="8">
        <v>14.1</v>
      </c>
      <c r="L173" s="8" t="s">
        <v>457</v>
      </c>
      <c r="M173" s="13">
        <v>15000</v>
      </c>
    </row>
    <row r="174" spans="1:13" ht="87" customHeight="1">
      <c r="A174" s="8">
        <f>SUBTOTAL(3,$B$3:B174)</f>
        <v>172</v>
      </c>
      <c r="B174" s="8" t="s">
        <v>37</v>
      </c>
      <c r="C174" s="8"/>
      <c r="D174" s="9" t="s">
        <v>458</v>
      </c>
      <c r="E174" s="9" t="s">
        <v>459</v>
      </c>
      <c r="F174" s="9" t="s">
        <v>238</v>
      </c>
      <c r="G174" s="56">
        <v>8809628885899</v>
      </c>
      <c r="H174" s="10" t="s">
        <v>439</v>
      </c>
      <c r="I174" s="8">
        <v>40</v>
      </c>
      <c r="J174" s="11">
        <f>0.565*0.355*0.175</f>
        <v>3.5100624999999996E-2</v>
      </c>
      <c r="K174" s="8">
        <v>14.1</v>
      </c>
      <c r="L174" s="8" t="s">
        <v>457</v>
      </c>
      <c r="M174" s="13">
        <v>15000</v>
      </c>
    </row>
    <row r="175" spans="1:13" ht="87" customHeight="1">
      <c r="A175" s="8">
        <f>SUBTOTAL(3,$B$3:B175)</f>
        <v>173</v>
      </c>
      <c r="B175" s="8" t="s">
        <v>37</v>
      </c>
      <c r="C175" s="8"/>
      <c r="D175" s="9" t="s">
        <v>460</v>
      </c>
      <c r="E175" s="9" t="s">
        <v>461</v>
      </c>
      <c r="F175" s="9" t="s">
        <v>238</v>
      </c>
      <c r="G175" s="56">
        <v>8809628885875</v>
      </c>
      <c r="H175" s="10" t="s">
        <v>439</v>
      </c>
      <c r="I175" s="8">
        <v>40</v>
      </c>
      <c r="J175" s="11">
        <f>0.565*0.355*0.175</f>
        <v>3.5100624999999996E-2</v>
      </c>
      <c r="K175" s="8">
        <v>14.1</v>
      </c>
      <c r="L175" s="8" t="s">
        <v>457</v>
      </c>
      <c r="M175" s="13">
        <v>15000</v>
      </c>
    </row>
    <row r="176" spans="1:13" ht="87" customHeight="1">
      <c r="A176" s="8">
        <f>SUBTOTAL(3,$B$3:B176)</f>
        <v>174</v>
      </c>
      <c r="B176" s="8" t="s">
        <v>37</v>
      </c>
      <c r="C176" s="8"/>
      <c r="D176" s="9" t="s">
        <v>462</v>
      </c>
      <c r="E176" s="9" t="s">
        <v>463</v>
      </c>
      <c r="F176" s="18" t="s">
        <v>464</v>
      </c>
      <c r="G176" s="56">
        <v>8809628886414</v>
      </c>
      <c r="H176" s="10" t="s">
        <v>226</v>
      </c>
      <c r="I176" s="8">
        <v>100</v>
      </c>
      <c r="J176" s="11">
        <f>0.41*0.41*0.29</f>
        <v>4.8748999999999987E-2</v>
      </c>
      <c r="K176" s="8">
        <v>17.77</v>
      </c>
      <c r="L176" s="8" t="s">
        <v>465</v>
      </c>
      <c r="M176" s="12">
        <v>20000</v>
      </c>
    </row>
    <row r="177" spans="1:13" ht="87" customHeight="1">
      <c r="A177" s="8">
        <f>SUBTOTAL(3,$B$3:B177)</f>
        <v>175</v>
      </c>
      <c r="B177" s="8" t="s">
        <v>37</v>
      </c>
      <c r="C177" s="8"/>
      <c r="D177" s="9" t="s">
        <v>466</v>
      </c>
      <c r="E177" s="9" t="s">
        <v>467</v>
      </c>
      <c r="F177" s="18" t="s">
        <v>468</v>
      </c>
      <c r="G177" s="56">
        <v>8809628886544</v>
      </c>
      <c r="H177" s="10" t="s">
        <v>131</v>
      </c>
      <c r="I177" s="8">
        <v>32</v>
      </c>
      <c r="J177" s="11">
        <f>0.4*0.18*0.21</f>
        <v>1.5119999999999998E-2</v>
      </c>
      <c r="K177" s="8">
        <v>1.88</v>
      </c>
      <c r="L177" s="8" t="s">
        <v>469</v>
      </c>
      <c r="M177" s="12">
        <v>15000</v>
      </c>
    </row>
    <row r="178" spans="1:13" ht="87" customHeight="1">
      <c r="A178" s="8">
        <f>SUBTOTAL(3,$B$3:B178)</f>
        <v>176</v>
      </c>
      <c r="B178" s="8" t="s">
        <v>37</v>
      </c>
      <c r="C178" s="8"/>
      <c r="D178" s="9" t="s">
        <v>470</v>
      </c>
      <c r="E178" s="9" t="s">
        <v>471</v>
      </c>
      <c r="F178" s="18" t="s">
        <v>472</v>
      </c>
      <c r="G178" s="56">
        <v>8809628886445</v>
      </c>
      <c r="H178" s="10" t="s">
        <v>414</v>
      </c>
      <c r="I178" s="8">
        <v>100</v>
      </c>
      <c r="J178" s="11">
        <f>0.335*0.28*0.26</f>
        <v>2.4388000000000003E-2</v>
      </c>
      <c r="K178" s="8">
        <v>5.41</v>
      </c>
      <c r="L178" s="8" t="s">
        <v>473</v>
      </c>
      <c r="M178" s="12">
        <v>16000</v>
      </c>
    </row>
    <row r="179" spans="1:13" ht="87" customHeight="1">
      <c r="A179" s="8">
        <f>SUBTOTAL(3,$B$3:B179)</f>
        <v>177</v>
      </c>
      <c r="B179" s="8" t="s">
        <v>37</v>
      </c>
      <c r="C179" s="8"/>
      <c r="D179" s="9" t="s">
        <v>474</v>
      </c>
      <c r="E179" s="9" t="s">
        <v>475</v>
      </c>
      <c r="F179" s="18" t="s">
        <v>338</v>
      </c>
      <c r="G179" s="56">
        <v>8809628886346</v>
      </c>
      <c r="H179" s="10" t="s">
        <v>239</v>
      </c>
      <c r="I179" s="8">
        <v>150</v>
      </c>
      <c r="J179" s="11">
        <f>0.63*0.215*0.375</f>
        <v>5.0793749999999999E-2</v>
      </c>
      <c r="K179" s="8">
        <v>22.41</v>
      </c>
      <c r="L179" s="8" t="s">
        <v>476</v>
      </c>
      <c r="M179" s="12">
        <v>3900</v>
      </c>
    </row>
    <row r="180" spans="1:13" ht="87" customHeight="1">
      <c r="A180" s="8">
        <f>SUBTOTAL(3,$B$3:B180)</f>
        <v>178</v>
      </c>
      <c r="B180" s="8" t="s">
        <v>37</v>
      </c>
      <c r="C180" s="8"/>
      <c r="D180" s="9" t="s">
        <v>477</v>
      </c>
      <c r="E180" s="9" t="s">
        <v>478</v>
      </c>
      <c r="F180" s="18" t="s">
        <v>338</v>
      </c>
      <c r="G180" s="56">
        <v>8809628886360</v>
      </c>
      <c r="H180" s="10" t="s">
        <v>239</v>
      </c>
      <c r="I180" s="8">
        <v>150</v>
      </c>
      <c r="J180" s="11">
        <f>0.63*0.215*0.375</f>
        <v>5.0793749999999999E-2</v>
      </c>
      <c r="K180" s="8">
        <v>22.41</v>
      </c>
      <c r="L180" s="8" t="s">
        <v>476</v>
      </c>
      <c r="M180" s="12">
        <v>3900</v>
      </c>
    </row>
    <row r="181" spans="1:13" ht="87" customHeight="1">
      <c r="A181" s="8">
        <f>SUBTOTAL(3,$B$3:B181)</f>
        <v>179</v>
      </c>
      <c r="B181" s="8" t="s">
        <v>37</v>
      </c>
      <c r="C181" s="16"/>
      <c r="D181" s="20" t="s">
        <v>841</v>
      </c>
      <c r="E181" s="9" t="s">
        <v>844</v>
      </c>
      <c r="F181" s="18" t="s">
        <v>842</v>
      </c>
      <c r="G181" s="56">
        <v>8809628886339</v>
      </c>
      <c r="H181" s="10" t="s">
        <v>88</v>
      </c>
      <c r="I181" s="16">
        <v>100</v>
      </c>
      <c r="J181" s="17">
        <f>0.56*0.412*0.2</f>
        <v>4.6144000000000004E-2</v>
      </c>
      <c r="K181" s="16">
        <v>17.579999999999998</v>
      </c>
      <c r="L181" s="16" t="s">
        <v>843</v>
      </c>
      <c r="M181" s="12">
        <v>9000</v>
      </c>
    </row>
    <row r="182" spans="1:13" ht="87" customHeight="1">
      <c r="A182" s="8">
        <f>SUBTOTAL(3,$B$3:B182)</f>
        <v>180</v>
      </c>
      <c r="B182" s="8" t="s">
        <v>37</v>
      </c>
      <c r="C182" s="8"/>
      <c r="D182" s="9" t="s">
        <v>479</v>
      </c>
      <c r="E182" s="9" t="s">
        <v>480</v>
      </c>
      <c r="F182" s="18" t="s">
        <v>464</v>
      </c>
      <c r="G182" s="56">
        <v>8809628886636</v>
      </c>
      <c r="H182" s="10" t="s">
        <v>248</v>
      </c>
      <c r="I182" s="8">
        <v>100</v>
      </c>
      <c r="J182" s="11">
        <f>0.41*0.41*0.29</f>
        <v>4.8748999999999987E-2</v>
      </c>
      <c r="K182" s="8">
        <v>17.600000000000001</v>
      </c>
      <c r="L182" s="8" t="s">
        <v>465</v>
      </c>
      <c r="M182" s="12">
        <v>22000</v>
      </c>
    </row>
    <row r="183" spans="1:13" ht="87" customHeight="1">
      <c r="A183" s="8">
        <f>SUBTOTAL(3,$B$3:B183)</f>
        <v>181</v>
      </c>
      <c r="B183" s="8" t="s">
        <v>37</v>
      </c>
      <c r="C183" s="8"/>
      <c r="D183" s="9" t="s">
        <v>481</v>
      </c>
      <c r="E183" s="9" t="s">
        <v>482</v>
      </c>
      <c r="F183" s="18" t="s">
        <v>464</v>
      </c>
      <c r="G183" s="56">
        <v>8809628886629</v>
      </c>
      <c r="H183" s="10" t="s">
        <v>248</v>
      </c>
      <c r="I183" s="8">
        <v>100</v>
      </c>
      <c r="J183" s="11">
        <f>0.41*0.41*0.29</f>
        <v>4.8748999999999987E-2</v>
      </c>
      <c r="K183" s="8">
        <v>17.600000000000001</v>
      </c>
      <c r="L183" s="8" t="s">
        <v>465</v>
      </c>
      <c r="M183" s="12">
        <v>22000</v>
      </c>
    </row>
    <row r="184" spans="1:13" ht="87" customHeight="1">
      <c r="A184" s="8">
        <f>SUBTOTAL(3,$B$3:B184)</f>
        <v>182</v>
      </c>
      <c r="B184" s="8" t="s">
        <v>37</v>
      </c>
      <c r="C184" s="8"/>
      <c r="D184" s="9" t="s">
        <v>483</v>
      </c>
      <c r="E184" s="9" t="s">
        <v>484</v>
      </c>
      <c r="F184" s="18" t="s">
        <v>464</v>
      </c>
      <c r="G184" s="56">
        <v>8809628886247</v>
      </c>
      <c r="H184" s="10" t="s">
        <v>248</v>
      </c>
      <c r="I184" s="8">
        <v>100</v>
      </c>
      <c r="J184" s="11">
        <f>0.41*0.41*0.29</f>
        <v>4.8748999999999987E-2</v>
      </c>
      <c r="K184" s="8">
        <v>17.600000000000001</v>
      </c>
      <c r="L184" s="8" t="s">
        <v>465</v>
      </c>
      <c r="M184" s="12">
        <v>22000</v>
      </c>
    </row>
    <row r="185" spans="1:13" ht="87" customHeight="1">
      <c r="A185" s="8">
        <f>SUBTOTAL(3,$B$3:B185)</f>
        <v>183</v>
      </c>
      <c r="B185" s="8" t="s">
        <v>37</v>
      </c>
      <c r="C185" s="8"/>
      <c r="D185" s="9" t="s">
        <v>485</v>
      </c>
      <c r="E185" s="9" t="s">
        <v>486</v>
      </c>
      <c r="F185" s="18" t="s">
        <v>487</v>
      </c>
      <c r="G185" s="56">
        <v>8809628886179</v>
      </c>
      <c r="H185" s="10" t="s">
        <v>131</v>
      </c>
      <c r="I185" s="8">
        <v>60</v>
      </c>
      <c r="J185" s="11">
        <f>0.545*0.455*0.19</f>
        <v>4.7115250000000004E-2</v>
      </c>
      <c r="K185" s="8">
        <v>17.2</v>
      </c>
      <c r="L185" s="8" t="s">
        <v>488</v>
      </c>
      <c r="M185" s="12">
        <v>26000</v>
      </c>
    </row>
    <row r="186" spans="1:13" ht="87" customHeight="1">
      <c r="A186" s="8">
        <f>SUBTOTAL(3,$B$3:B186)</f>
        <v>184</v>
      </c>
      <c r="B186" s="8" t="s">
        <v>37</v>
      </c>
      <c r="C186" s="8"/>
      <c r="D186" s="9" t="s">
        <v>489</v>
      </c>
      <c r="E186" s="9" t="s">
        <v>490</v>
      </c>
      <c r="F186" s="18" t="s">
        <v>487</v>
      </c>
      <c r="G186" s="56">
        <v>8809628886193</v>
      </c>
      <c r="H186" s="10" t="s">
        <v>131</v>
      </c>
      <c r="I186" s="8">
        <v>60</v>
      </c>
      <c r="J186" s="11">
        <f>0.545*0.455*0.19</f>
        <v>4.7115250000000004E-2</v>
      </c>
      <c r="K186" s="8">
        <v>17.2</v>
      </c>
      <c r="L186" s="8" t="s">
        <v>488</v>
      </c>
      <c r="M186" s="12">
        <v>26000</v>
      </c>
    </row>
    <row r="187" spans="1:13" ht="78" customHeight="1">
      <c r="A187" s="8">
        <f>SUBTOTAL(3,$B$3:B187)</f>
        <v>185</v>
      </c>
      <c r="B187" s="8" t="s">
        <v>37</v>
      </c>
      <c r="C187" s="8"/>
      <c r="D187" s="9" t="s">
        <v>491</v>
      </c>
      <c r="E187" s="9" t="s">
        <v>492</v>
      </c>
      <c r="F187" s="18" t="s">
        <v>493</v>
      </c>
      <c r="G187" s="56">
        <v>8809628886582</v>
      </c>
      <c r="H187" s="10" t="s">
        <v>414</v>
      </c>
      <c r="I187" s="8">
        <v>100</v>
      </c>
      <c r="J187" s="11">
        <v>3.2000000000000001E-2</v>
      </c>
      <c r="K187" s="8">
        <v>6.3</v>
      </c>
      <c r="L187" s="8" t="s">
        <v>494</v>
      </c>
      <c r="M187" s="12">
        <v>15000</v>
      </c>
    </row>
    <row r="188" spans="1:13" ht="78" customHeight="1">
      <c r="A188" s="8">
        <f>SUBTOTAL(3,$B$3:B188)</f>
        <v>186</v>
      </c>
      <c r="B188" s="8" t="s">
        <v>37</v>
      </c>
      <c r="C188" s="8"/>
      <c r="D188" s="9" t="s">
        <v>495</v>
      </c>
      <c r="E188" s="9" t="s">
        <v>496</v>
      </c>
      <c r="F188" s="18" t="s">
        <v>497</v>
      </c>
      <c r="G188" s="56">
        <v>8809628886797</v>
      </c>
      <c r="H188" s="10" t="s">
        <v>216</v>
      </c>
      <c r="I188" s="8">
        <v>30</v>
      </c>
      <c r="J188" s="11">
        <f>0.325*0.36*0.167</f>
        <v>1.9539000000000001E-2</v>
      </c>
      <c r="K188" s="8">
        <v>10.07</v>
      </c>
      <c r="L188" s="8" t="s">
        <v>498</v>
      </c>
      <c r="M188" s="12">
        <v>35000</v>
      </c>
    </row>
    <row r="189" spans="1:13" ht="78" customHeight="1">
      <c r="A189" s="8">
        <f>SUBTOTAL(3,$B$3:B189)</f>
        <v>187</v>
      </c>
      <c r="B189" s="8" t="s">
        <v>37</v>
      </c>
      <c r="C189" s="8"/>
      <c r="D189" s="9" t="s">
        <v>193</v>
      </c>
      <c r="E189" s="9" t="s">
        <v>194</v>
      </c>
      <c r="F189" s="18" t="s">
        <v>195</v>
      </c>
      <c r="G189" s="56">
        <v>8809628886742</v>
      </c>
      <c r="H189" s="10" t="s">
        <v>196</v>
      </c>
      <c r="I189" s="8">
        <v>100</v>
      </c>
      <c r="J189" s="11">
        <v>3.4000000000000002E-2</v>
      </c>
      <c r="K189" s="8">
        <v>14.3</v>
      </c>
      <c r="L189" s="8" t="s">
        <v>197</v>
      </c>
      <c r="M189" s="12">
        <v>28000</v>
      </c>
    </row>
    <row r="190" spans="1:13" ht="87" customHeight="1">
      <c r="A190" s="8">
        <f>SUBTOTAL(3,$B$3:B190)</f>
        <v>188</v>
      </c>
      <c r="B190" s="8" t="s">
        <v>37</v>
      </c>
      <c r="C190" s="15"/>
      <c r="D190" s="9" t="s">
        <v>499</v>
      </c>
      <c r="E190" s="9" t="s">
        <v>500</v>
      </c>
      <c r="F190" s="9" t="s">
        <v>501</v>
      </c>
      <c r="G190" s="56">
        <v>8809628886889</v>
      </c>
      <c r="H190" s="10" t="s">
        <v>131</v>
      </c>
      <c r="I190" s="8">
        <v>200</v>
      </c>
      <c r="J190" s="11">
        <f>0.47*0.33*0.153</f>
        <v>2.3730299999999999E-2</v>
      </c>
      <c r="K190" s="8">
        <v>7.35</v>
      </c>
      <c r="L190" s="8" t="s">
        <v>679</v>
      </c>
      <c r="M190" s="13">
        <v>9000</v>
      </c>
    </row>
    <row r="191" spans="1:13" ht="87" customHeight="1">
      <c r="A191" s="8">
        <f>SUBTOTAL(3,$B$3:B191)</f>
        <v>189</v>
      </c>
      <c r="B191" s="8" t="s">
        <v>37</v>
      </c>
      <c r="C191" s="15"/>
      <c r="D191" s="9" t="s">
        <v>502</v>
      </c>
      <c r="E191" s="9" t="s">
        <v>503</v>
      </c>
      <c r="F191" s="9" t="s">
        <v>378</v>
      </c>
      <c r="G191" s="56">
        <v>8809628886612</v>
      </c>
      <c r="H191" s="10" t="s">
        <v>131</v>
      </c>
      <c r="I191" s="8">
        <v>60</v>
      </c>
      <c r="J191" s="11">
        <f>0.395*0.265*0.432</f>
        <v>4.5219599999999999E-2</v>
      </c>
      <c r="K191" s="8">
        <v>14.5</v>
      </c>
      <c r="L191" s="8" t="s">
        <v>504</v>
      </c>
      <c r="M191" s="12">
        <v>27000</v>
      </c>
    </row>
    <row r="192" spans="1:13" ht="87" customHeight="1">
      <c r="A192" s="8">
        <f>SUBTOTAL(3,$B$3:B192)</f>
        <v>190</v>
      </c>
      <c r="B192" s="8" t="s">
        <v>37</v>
      </c>
      <c r="C192" s="8"/>
      <c r="D192" s="9" t="s">
        <v>505</v>
      </c>
      <c r="E192" s="9" t="s">
        <v>506</v>
      </c>
      <c r="F192" s="22" t="s">
        <v>440</v>
      </c>
      <c r="G192" s="56">
        <v>8809628886841</v>
      </c>
      <c r="H192" s="10" t="s">
        <v>441</v>
      </c>
      <c r="I192" s="8">
        <v>30</v>
      </c>
      <c r="J192" s="11">
        <f>0.695*0.5*0.268</f>
        <v>9.3130000000000004E-2</v>
      </c>
      <c r="K192" s="8">
        <v>22.6</v>
      </c>
      <c r="L192" s="8" t="s">
        <v>507</v>
      </c>
      <c r="M192" s="12">
        <v>50000</v>
      </c>
    </row>
    <row r="193" spans="1:13" ht="87" customHeight="1">
      <c r="A193" s="8">
        <f>SUBTOTAL(3,$B$3:B193)</f>
        <v>191</v>
      </c>
      <c r="B193" s="8" t="s">
        <v>37</v>
      </c>
      <c r="C193" s="8"/>
      <c r="D193" s="9" t="s">
        <v>508</v>
      </c>
      <c r="E193" s="9" t="s">
        <v>509</v>
      </c>
      <c r="F193" s="22" t="s">
        <v>440</v>
      </c>
      <c r="G193" s="56">
        <v>8809628886865</v>
      </c>
      <c r="H193" s="10" t="s">
        <v>441</v>
      </c>
      <c r="I193" s="8">
        <v>30</v>
      </c>
      <c r="J193" s="11">
        <f>0.695*0.5*0.268</f>
        <v>9.3130000000000004E-2</v>
      </c>
      <c r="K193" s="8">
        <v>22.6</v>
      </c>
      <c r="L193" s="8" t="s">
        <v>507</v>
      </c>
      <c r="M193" s="12">
        <v>50000</v>
      </c>
    </row>
    <row r="194" spans="1:13" ht="87" customHeight="1">
      <c r="A194" s="8">
        <f>SUBTOTAL(3,$B$3:B194)</f>
        <v>192</v>
      </c>
      <c r="B194" s="8" t="s">
        <v>37</v>
      </c>
      <c r="C194" s="8"/>
      <c r="D194" s="9" t="s">
        <v>512</v>
      </c>
      <c r="E194" s="9" t="s">
        <v>513</v>
      </c>
      <c r="F194" s="9" t="s">
        <v>370</v>
      </c>
      <c r="G194" s="56">
        <v>8809628886834</v>
      </c>
      <c r="H194" s="10" t="s">
        <v>226</v>
      </c>
      <c r="I194" s="22">
        <v>24</v>
      </c>
      <c r="J194" s="11">
        <v>2.5000000000000001E-2</v>
      </c>
      <c r="K194" s="8">
        <v>13.9</v>
      </c>
      <c r="L194" s="8" t="s">
        <v>434</v>
      </c>
      <c r="M194" s="13">
        <v>25000</v>
      </c>
    </row>
    <row r="195" spans="1:13" ht="87" customHeight="1">
      <c r="A195" s="8">
        <f>SUBTOTAL(3,$B$3:B195)</f>
        <v>193</v>
      </c>
      <c r="B195" s="8" t="s">
        <v>37</v>
      </c>
      <c r="C195" s="8"/>
      <c r="D195" s="9" t="s">
        <v>514</v>
      </c>
      <c r="E195" s="9" t="s">
        <v>515</v>
      </c>
      <c r="F195" s="22" t="s">
        <v>516</v>
      </c>
      <c r="G195" s="56">
        <v>8809628886926</v>
      </c>
      <c r="H195" s="10" t="s">
        <v>250</v>
      </c>
      <c r="I195" s="8">
        <v>60</v>
      </c>
      <c r="J195" s="11">
        <f>0.64*0.352*0.183</f>
        <v>4.1226239999999997E-2</v>
      </c>
      <c r="K195" s="8">
        <v>12.3</v>
      </c>
      <c r="L195" s="8" t="s">
        <v>517</v>
      </c>
      <c r="M195" s="12">
        <v>30000</v>
      </c>
    </row>
    <row r="196" spans="1:13" ht="87" customHeight="1">
      <c r="A196" s="8">
        <f>SUBTOTAL(3,$B$3:B196)</f>
        <v>194</v>
      </c>
      <c r="B196" s="8" t="s">
        <v>37</v>
      </c>
      <c r="C196" s="8"/>
      <c r="D196" s="9" t="s">
        <v>518</v>
      </c>
      <c r="E196" s="9" t="s">
        <v>519</v>
      </c>
      <c r="F196" s="22" t="s">
        <v>294</v>
      </c>
      <c r="G196" s="56">
        <v>8809628886759</v>
      </c>
      <c r="H196" s="10" t="s">
        <v>250</v>
      </c>
      <c r="I196" s="8">
        <v>100</v>
      </c>
      <c r="J196" s="11">
        <f>0.62*0.35*0.165</f>
        <v>3.5805000000000003E-2</v>
      </c>
      <c r="K196" s="8">
        <v>10.3</v>
      </c>
      <c r="L196" s="8" t="s">
        <v>520</v>
      </c>
      <c r="M196" s="12">
        <v>20000</v>
      </c>
    </row>
    <row r="197" spans="1:13" ht="87" customHeight="1">
      <c r="A197" s="8">
        <f>SUBTOTAL(3,$B$3:B197)</f>
        <v>195</v>
      </c>
      <c r="B197" s="8" t="s">
        <v>37</v>
      </c>
      <c r="C197" s="8"/>
      <c r="D197" s="9" t="s">
        <v>521</v>
      </c>
      <c r="E197" s="9" t="s">
        <v>522</v>
      </c>
      <c r="F197" s="22" t="s">
        <v>294</v>
      </c>
      <c r="G197" s="56">
        <v>8809628886223</v>
      </c>
      <c r="H197" s="10" t="s">
        <v>250</v>
      </c>
      <c r="I197" s="8">
        <v>100</v>
      </c>
      <c r="J197" s="11">
        <f>0.62*0.35*0.165</f>
        <v>3.5805000000000003E-2</v>
      </c>
      <c r="K197" s="8">
        <v>10.3</v>
      </c>
      <c r="L197" s="8" t="s">
        <v>520</v>
      </c>
      <c r="M197" s="12">
        <v>20000</v>
      </c>
    </row>
    <row r="198" spans="1:13" ht="87" customHeight="1">
      <c r="A198" s="8">
        <f>SUBTOTAL(3,$B$3:B198)</f>
        <v>196</v>
      </c>
      <c r="B198" s="8" t="s">
        <v>37</v>
      </c>
      <c r="C198" s="8"/>
      <c r="D198" s="9" t="s">
        <v>526</v>
      </c>
      <c r="E198" s="9" t="s">
        <v>527</v>
      </c>
      <c r="F198" s="22" t="s">
        <v>385</v>
      </c>
      <c r="G198" s="56">
        <v>8809628886957</v>
      </c>
      <c r="H198" s="10" t="s">
        <v>528</v>
      </c>
      <c r="I198" s="8">
        <v>100</v>
      </c>
      <c r="J198" s="11">
        <f>0.43*0.43*0.165</f>
        <v>3.0508499999999997E-2</v>
      </c>
      <c r="K198" s="8">
        <v>13.73</v>
      </c>
      <c r="L198" s="8" t="s">
        <v>529</v>
      </c>
      <c r="M198" s="12">
        <v>9000</v>
      </c>
    </row>
    <row r="199" spans="1:13" ht="87" customHeight="1">
      <c r="A199" s="8">
        <f>SUBTOTAL(3,$B$3:B199)</f>
        <v>197</v>
      </c>
      <c r="B199" s="8" t="s">
        <v>37</v>
      </c>
      <c r="C199" s="8"/>
      <c r="D199" s="9" t="s">
        <v>530</v>
      </c>
      <c r="E199" s="9" t="s">
        <v>531</v>
      </c>
      <c r="F199" s="22" t="s">
        <v>385</v>
      </c>
      <c r="G199" s="56">
        <v>8809628886933</v>
      </c>
      <c r="H199" s="10" t="s">
        <v>528</v>
      </c>
      <c r="I199" s="8">
        <v>100</v>
      </c>
      <c r="J199" s="11">
        <f>0.43*0.43*0.165</f>
        <v>3.0508499999999997E-2</v>
      </c>
      <c r="K199" s="8">
        <v>13.73</v>
      </c>
      <c r="L199" s="8" t="s">
        <v>529</v>
      </c>
      <c r="M199" s="12">
        <v>9000</v>
      </c>
    </row>
    <row r="200" spans="1:13" ht="87" customHeight="1">
      <c r="A200" s="8">
        <f>SUBTOTAL(3,$B$3:B200)</f>
        <v>198</v>
      </c>
      <c r="B200" s="8" t="s">
        <v>37</v>
      </c>
      <c r="C200" s="8"/>
      <c r="D200" s="9" t="s">
        <v>532</v>
      </c>
      <c r="E200" s="9" t="s">
        <v>533</v>
      </c>
      <c r="F200" s="22" t="s">
        <v>385</v>
      </c>
      <c r="G200" s="56">
        <v>8809628886940</v>
      </c>
      <c r="H200" s="10" t="s">
        <v>528</v>
      </c>
      <c r="I200" s="8">
        <v>100</v>
      </c>
      <c r="J200" s="11">
        <f>0.43*0.43*0.165</f>
        <v>3.0508499999999997E-2</v>
      </c>
      <c r="K200" s="8">
        <v>13.73</v>
      </c>
      <c r="L200" s="8" t="s">
        <v>529</v>
      </c>
      <c r="M200" s="12">
        <v>9000</v>
      </c>
    </row>
    <row r="201" spans="1:13" ht="87" customHeight="1">
      <c r="A201" s="8">
        <f>SUBTOTAL(3,$B$3:B201)</f>
        <v>199</v>
      </c>
      <c r="B201" s="8" t="s">
        <v>37</v>
      </c>
      <c r="C201" s="23"/>
      <c r="D201" s="9" t="s">
        <v>539</v>
      </c>
      <c r="E201" s="14" t="s">
        <v>536</v>
      </c>
      <c r="F201" s="22" t="s">
        <v>385</v>
      </c>
      <c r="G201" s="56">
        <v>8809628887190</v>
      </c>
      <c r="H201" s="14" t="s">
        <v>534</v>
      </c>
      <c r="I201" s="8">
        <v>50</v>
      </c>
      <c r="J201" s="8">
        <v>2.7E-2</v>
      </c>
      <c r="K201" s="8">
        <v>10.3</v>
      </c>
      <c r="L201" s="8" t="s">
        <v>535</v>
      </c>
      <c r="M201" s="12">
        <v>30000</v>
      </c>
    </row>
    <row r="202" spans="1:13" ht="87" customHeight="1">
      <c r="A202" s="8">
        <f>SUBTOTAL(3,$B$3:B202)</f>
        <v>200</v>
      </c>
      <c r="B202" s="8" t="s">
        <v>37</v>
      </c>
      <c r="C202" s="8"/>
      <c r="D202" s="9" t="s">
        <v>538</v>
      </c>
      <c r="E202" s="14" t="s">
        <v>537</v>
      </c>
      <c r="F202" s="22" t="s">
        <v>385</v>
      </c>
      <c r="G202" s="56">
        <v>8809628887183</v>
      </c>
      <c r="H202" s="14" t="s">
        <v>534</v>
      </c>
      <c r="I202" s="8">
        <v>50</v>
      </c>
      <c r="J202" s="8">
        <v>2.7E-2</v>
      </c>
      <c r="K202" s="8">
        <v>10.3</v>
      </c>
      <c r="L202" s="8" t="s">
        <v>535</v>
      </c>
      <c r="M202" s="12">
        <v>30000</v>
      </c>
    </row>
    <row r="203" spans="1:13" ht="87.75" customHeight="1">
      <c r="A203" s="8">
        <f>SUBTOTAL(3,$B$3:B203)</f>
        <v>201</v>
      </c>
      <c r="B203" s="8" t="s">
        <v>37</v>
      </c>
      <c r="C203" s="8"/>
      <c r="D203" s="9" t="s">
        <v>540</v>
      </c>
      <c r="E203" s="14" t="s">
        <v>541</v>
      </c>
      <c r="F203" s="22" t="s">
        <v>385</v>
      </c>
      <c r="G203" s="56">
        <v>8809628887183</v>
      </c>
      <c r="H203" s="14" t="s">
        <v>534</v>
      </c>
      <c r="I203" s="8">
        <v>50</v>
      </c>
      <c r="J203" s="8">
        <v>2.7E-2</v>
      </c>
      <c r="K203" s="8">
        <v>10.3</v>
      </c>
      <c r="L203" s="8" t="s">
        <v>535</v>
      </c>
      <c r="M203" s="12">
        <v>30000</v>
      </c>
    </row>
    <row r="204" spans="1:13" ht="87.75" customHeight="1">
      <c r="A204" s="8">
        <f>SUBTOTAL(3,$B$3:B204)</f>
        <v>202</v>
      </c>
      <c r="B204" s="8" t="s">
        <v>37</v>
      </c>
      <c r="C204" s="8"/>
      <c r="D204" s="9" t="s">
        <v>543</v>
      </c>
      <c r="E204" s="14" t="s">
        <v>544</v>
      </c>
      <c r="F204" s="22" t="s">
        <v>545</v>
      </c>
      <c r="G204" s="56">
        <v>8809628886827</v>
      </c>
      <c r="H204" s="14" t="s">
        <v>117</v>
      </c>
      <c r="I204" s="8">
        <v>60</v>
      </c>
      <c r="J204" s="11">
        <f>0.52*0.34*0.198</f>
        <v>3.5006400000000007E-2</v>
      </c>
      <c r="K204" s="8">
        <v>11.8</v>
      </c>
      <c r="L204" s="8" t="s">
        <v>546</v>
      </c>
      <c r="M204" s="12">
        <v>4000</v>
      </c>
    </row>
    <row r="205" spans="1:13" ht="88.5" customHeight="1">
      <c r="A205" s="8">
        <f>SUBTOTAL(3,$B$3:B205)</f>
        <v>203</v>
      </c>
      <c r="B205" s="8" t="s">
        <v>37</v>
      </c>
      <c r="C205" s="8"/>
      <c r="D205" s="9" t="s">
        <v>547</v>
      </c>
      <c r="E205" s="9" t="s">
        <v>548</v>
      </c>
      <c r="F205" s="9" t="s">
        <v>549</v>
      </c>
      <c r="G205" s="56">
        <v>8809628887114</v>
      </c>
      <c r="H205" s="14" t="s">
        <v>550</v>
      </c>
      <c r="I205" s="8">
        <v>15</v>
      </c>
      <c r="J205" s="11">
        <f>0.481*0.293*0.261</f>
        <v>3.6783512999999997E-2</v>
      </c>
      <c r="K205" s="8">
        <v>17.399999999999999</v>
      </c>
      <c r="L205" s="8" t="s">
        <v>551</v>
      </c>
      <c r="M205" s="12">
        <v>17000</v>
      </c>
    </row>
    <row r="206" spans="1:13" ht="88.5" customHeight="1">
      <c r="A206" s="8">
        <f>SUBTOTAL(3,$B$3:B206)</f>
        <v>204</v>
      </c>
      <c r="B206" s="8" t="s">
        <v>37</v>
      </c>
      <c r="C206" s="8"/>
      <c r="D206" s="9" t="s">
        <v>552</v>
      </c>
      <c r="E206" s="9" t="s">
        <v>553</v>
      </c>
      <c r="F206" s="9" t="s">
        <v>549</v>
      </c>
      <c r="G206" s="56">
        <v>8809628887121</v>
      </c>
      <c r="H206" s="14" t="s">
        <v>550</v>
      </c>
      <c r="I206" s="8">
        <v>15</v>
      </c>
      <c r="J206" s="11">
        <f>0.481*0.293*0.261</f>
        <v>3.6783512999999997E-2</v>
      </c>
      <c r="K206" s="8">
        <v>17.399999999999999</v>
      </c>
      <c r="L206" s="8" t="s">
        <v>551</v>
      </c>
      <c r="M206" s="12">
        <v>17000</v>
      </c>
    </row>
    <row r="207" spans="1:13" ht="88.5" customHeight="1">
      <c r="A207" s="8">
        <f>SUBTOTAL(3,$B$3:B207)</f>
        <v>205</v>
      </c>
      <c r="B207" s="8" t="s">
        <v>37</v>
      </c>
      <c r="C207" s="8"/>
      <c r="D207" s="9" t="s">
        <v>554</v>
      </c>
      <c r="E207" s="9" t="s">
        <v>555</v>
      </c>
      <c r="F207" s="9" t="s">
        <v>549</v>
      </c>
      <c r="G207" s="56">
        <v>8809628887138</v>
      </c>
      <c r="H207" s="14" t="s">
        <v>550</v>
      </c>
      <c r="I207" s="8">
        <v>15</v>
      </c>
      <c r="J207" s="11">
        <f>0.481*0.293*0.261</f>
        <v>3.6783512999999997E-2</v>
      </c>
      <c r="K207" s="8">
        <v>17.399999999999999</v>
      </c>
      <c r="L207" s="8" t="s">
        <v>551</v>
      </c>
      <c r="M207" s="12">
        <v>17000</v>
      </c>
    </row>
    <row r="208" spans="1:13" ht="88.5" customHeight="1">
      <c r="A208" s="8">
        <f>SUBTOTAL(3,$B$3:B208)</f>
        <v>206</v>
      </c>
      <c r="B208" s="8" t="s">
        <v>37</v>
      </c>
      <c r="C208" s="8"/>
      <c r="D208" s="9" t="s">
        <v>556</v>
      </c>
      <c r="E208" s="9" t="s">
        <v>557</v>
      </c>
      <c r="F208" s="9" t="s">
        <v>370</v>
      </c>
      <c r="G208" s="56">
        <v>8809628887145</v>
      </c>
      <c r="H208" s="14" t="s">
        <v>550</v>
      </c>
      <c r="I208" s="8">
        <v>25</v>
      </c>
      <c r="J208" s="11">
        <f>0.375*0.315*0.227</f>
        <v>2.6814375000000001E-2</v>
      </c>
      <c r="K208" s="8">
        <v>15</v>
      </c>
      <c r="L208" s="8" t="s">
        <v>324</v>
      </c>
      <c r="M208" s="12">
        <v>17000</v>
      </c>
    </row>
    <row r="209" spans="1:13" ht="88.5" customHeight="1">
      <c r="A209" s="8">
        <f>SUBTOTAL(3,$B$3:B209)</f>
        <v>207</v>
      </c>
      <c r="B209" s="8" t="s">
        <v>37</v>
      </c>
      <c r="C209" s="8"/>
      <c r="D209" s="9" t="s">
        <v>558</v>
      </c>
      <c r="E209" s="9" t="s">
        <v>559</v>
      </c>
      <c r="F209" s="9" t="s">
        <v>370</v>
      </c>
      <c r="G209" s="56">
        <v>8809628887152</v>
      </c>
      <c r="H209" s="14" t="s">
        <v>550</v>
      </c>
      <c r="I209" s="8">
        <v>25</v>
      </c>
      <c r="J209" s="11">
        <f>0.375*0.315*0.227</f>
        <v>2.6814375000000001E-2</v>
      </c>
      <c r="K209" s="8">
        <v>15</v>
      </c>
      <c r="L209" s="8" t="s">
        <v>324</v>
      </c>
      <c r="M209" s="12">
        <v>17000</v>
      </c>
    </row>
    <row r="210" spans="1:13" ht="88.5" customHeight="1">
      <c r="A210" s="8">
        <f>SUBTOTAL(3,$B$3:B210)</f>
        <v>208</v>
      </c>
      <c r="B210" s="8" t="s">
        <v>37</v>
      </c>
      <c r="C210" s="8"/>
      <c r="D210" s="9" t="s">
        <v>560</v>
      </c>
      <c r="E210" s="9" t="s">
        <v>561</v>
      </c>
      <c r="F210" s="9" t="s">
        <v>370</v>
      </c>
      <c r="G210" s="56">
        <v>8809628887169</v>
      </c>
      <c r="H210" s="14" t="s">
        <v>550</v>
      </c>
      <c r="I210" s="8">
        <v>25</v>
      </c>
      <c r="J210" s="11">
        <f>0.375*0.315*0.227</f>
        <v>2.6814375000000001E-2</v>
      </c>
      <c r="K210" s="8">
        <v>15</v>
      </c>
      <c r="L210" s="8" t="s">
        <v>324</v>
      </c>
      <c r="M210" s="12">
        <v>17000</v>
      </c>
    </row>
    <row r="211" spans="1:13" ht="88.5" customHeight="1">
      <c r="A211" s="8">
        <f>SUBTOTAL(3,$B$3:B211)</f>
        <v>209</v>
      </c>
      <c r="B211" s="8" t="s">
        <v>37</v>
      </c>
      <c r="C211" s="8"/>
      <c r="D211" s="14" t="s">
        <v>704</v>
      </c>
      <c r="E211" s="14" t="s">
        <v>705</v>
      </c>
      <c r="F211" s="14" t="s">
        <v>703</v>
      </c>
      <c r="G211" s="26" t="s">
        <v>706</v>
      </c>
      <c r="H211" s="14" t="s">
        <v>562</v>
      </c>
      <c r="I211" s="8">
        <v>60</v>
      </c>
      <c r="J211" s="8">
        <v>4.2000000000000003E-2</v>
      </c>
      <c r="K211" s="8">
        <v>17.2</v>
      </c>
      <c r="L211" s="8" t="s">
        <v>563</v>
      </c>
      <c r="M211" s="12">
        <v>26000</v>
      </c>
    </row>
    <row r="212" spans="1:13" ht="88.5" customHeight="1">
      <c r="A212" s="8">
        <f>SUBTOTAL(3,$B$10:B212)</f>
        <v>203</v>
      </c>
      <c r="B212" s="14" t="s">
        <v>575</v>
      </c>
      <c r="C212" s="8"/>
      <c r="D212" s="24" t="s">
        <v>576</v>
      </c>
      <c r="E212" s="14" t="s">
        <v>577</v>
      </c>
      <c r="F212" s="8" t="s">
        <v>44</v>
      </c>
      <c r="G212" s="26" t="s">
        <v>578</v>
      </c>
      <c r="H212" s="8" t="s">
        <v>579</v>
      </c>
      <c r="I212" s="8">
        <v>200</v>
      </c>
      <c r="J212" s="24">
        <v>4.3012499999999995E-2</v>
      </c>
      <c r="K212" s="8">
        <v>13.3</v>
      </c>
      <c r="L212" s="8" t="s">
        <v>580</v>
      </c>
      <c r="M212" s="25">
        <v>19000</v>
      </c>
    </row>
    <row r="213" spans="1:13" ht="88.5" customHeight="1">
      <c r="A213" s="8">
        <f>SUBTOTAL(3,$B$10:B213)</f>
        <v>204</v>
      </c>
      <c r="B213" s="14" t="s">
        <v>575</v>
      </c>
      <c r="C213" s="8"/>
      <c r="D213" s="24" t="s">
        <v>581</v>
      </c>
      <c r="E213" s="14" t="s">
        <v>582</v>
      </c>
      <c r="F213" s="8" t="s">
        <v>44</v>
      </c>
      <c r="G213" s="26" t="s">
        <v>583</v>
      </c>
      <c r="H213" s="8" t="s">
        <v>579</v>
      </c>
      <c r="I213" s="8">
        <v>200</v>
      </c>
      <c r="J213" s="24">
        <v>4.3012499999999995E-2</v>
      </c>
      <c r="K213" s="8">
        <v>13.3</v>
      </c>
      <c r="L213" s="8" t="s">
        <v>580</v>
      </c>
      <c r="M213" s="25">
        <v>19000</v>
      </c>
    </row>
    <row r="214" spans="1:13" ht="88.5" customHeight="1">
      <c r="A214" s="8">
        <f>SUBTOTAL(3,$B$10:B214)</f>
        <v>205</v>
      </c>
      <c r="B214" s="14" t="s">
        <v>575</v>
      </c>
      <c r="C214" s="8"/>
      <c r="D214" s="24" t="s">
        <v>584</v>
      </c>
      <c r="E214" s="14" t="s">
        <v>585</v>
      </c>
      <c r="F214" s="8" t="s">
        <v>586</v>
      </c>
      <c r="G214" s="26">
        <v>8809628887862</v>
      </c>
      <c r="H214" s="8" t="s">
        <v>102</v>
      </c>
      <c r="I214" s="8">
        <v>50</v>
      </c>
      <c r="J214" s="24">
        <v>2.1294000000000004E-2</v>
      </c>
      <c r="K214" s="8">
        <v>9.6999999999999993</v>
      </c>
      <c r="L214" s="8" t="s">
        <v>587</v>
      </c>
      <c r="M214" s="25">
        <v>23000</v>
      </c>
    </row>
    <row r="215" spans="1:13" ht="88.5" customHeight="1">
      <c r="A215" s="8">
        <f>SUBTOTAL(3,$B$10:B215)</f>
        <v>206</v>
      </c>
      <c r="B215" s="14" t="s">
        <v>575</v>
      </c>
      <c r="C215" s="8"/>
      <c r="D215" s="24" t="s">
        <v>588</v>
      </c>
      <c r="E215" s="14" t="s">
        <v>589</v>
      </c>
      <c r="F215" s="8" t="s">
        <v>44</v>
      </c>
      <c r="G215" s="26">
        <v>8809628887855</v>
      </c>
      <c r="H215" s="8" t="s">
        <v>590</v>
      </c>
      <c r="I215" s="8">
        <v>100</v>
      </c>
      <c r="J215" s="24">
        <v>2.8713625E-2</v>
      </c>
      <c r="K215" s="8">
        <v>13.25</v>
      </c>
      <c r="L215" s="8" t="s">
        <v>591</v>
      </c>
      <c r="M215" s="25">
        <v>20000</v>
      </c>
    </row>
    <row r="216" spans="1:13" ht="88.5" customHeight="1">
      <c r="A216" s="8">
        <f>SUBTOTAL(3,$B$10:B216)</f>
        <v>207</v>
      </c>
      <c r="B216" s="14" t="s">
        <v>575</v>
      </c>
      <c r="C216" s="8"/>
      <c r="D216" s="24" t="s">
        <v>592</v>
      </c>
      <c r="E216" s="14" t="s">
        <v>593</v>
      </c>
      <c r="F216" s="8" t="s">
        <v>594</v>
      </c>
      <c r="G216" s="26">
        <v>8809628887800</v>
      </c>
      <c r="H216" s="14" t="s">
        <v>595</v>
      </c>
      <c r="I216" s="8" t="s">
        <v>596</v>
      </c>
      <c r="J216" s="24">
        <v>8.7696999999999997E-2</v>
      </c>
      <c r="K216" s="8">
        <v>17.5</v>
      </c>
      <c r="L216" s="8" t="s">
        <v>597</v>
      </c>
      <c r="M216" s="25">
        <v>27000</v>
      </c>
    </row>
    <row r="217" spans="1:13" ht="88.5" customHeight="1">
      <c r="A217" s="8">
        <f>SUBTOTAL(3,$B$10:B217)</f>
        <v>208</v>
      </c>
      <c r="B217" s="14" t="s">
        <v>575</v>
      </c>
      <c r="C217" s="8"/>
      <c r="D217" s="24" t="s">
        <v>598</v>
      </c>
      <c r="E217" s="14" t="s">
        <v>599</v>
      </c>
      <c r="F217" s="8" t="s">
        <v>600</v>
      </c>
      <c r="G217" s="26">
        <v>8809628887961</v>
      </c>
      <c r="H217" s="14" t="s">
        <v>595</v>
      </c>
      <c r="I217" s="8">
        <v>80</v>
      </c>
      <c r="J217" s="24">
        <v>4.2457450000000001E-2</v>
      </c>
      <c r="K217" s="8">
        <v>14.64</v>
      </c>
      <c r="L217" s="8" t="s">
        <v>601</v>
      </c>
      <c r="M217" s="25">
        <v>15000</v>
      </c>
    </row>
    <row r="218" spans="1:13" ht="88.5" customHeight="1">
      <c r="A218" s="8">
        <f>SUBTOTAL(3,$B$10:B218)</f>
        <v>209</v>
      </c>
      <c r="B218" s="14" t="s">
        <v>575</v>
      </c>
      <c r="C218" s="8"/>
      <c r="D218" s="24" t="s">
        <v>602</v>
      </c>
      <c r="E218" s="14" t="s">
        <v>603</v>
      </c>
      <c r="F218" s="8" t="s">
        <v>600</v>
      </c>
      <c r="G218" s="26">
        <v>8809628887985</v>
      </c>
      <c r="H218" s="14" t="s">
        <v>595</v>
      </c>
      <c r="I218" s="8">
        <v>80</v>
      </c>
      <c r="J218" s="24">
        <v>4.2457450000000001E-2</v>
      </c>
      <c r="K218" s="8">
        <v>14.64</v>
      </c>
      <c r="L218" s="8" t="s">
        <v>601</v>
      </c>
      <c r="M218" s="25">
        <v>15000</v>
      </c>
    </row>
    <row r="219" spans="1:13" ht="88.5" customHeight="1">
      <c r="A219" s="8">
        <f>SUBTOTAL(3,$B$10:B219)</f>
        <v>210</v>
      </c>
      <c r="B219" s="14" t="s">
        <v>575</v>
      </c>
      <c r="C219" s="8"/>
      <c r="D219" s="24" t="s">
        <v>604</v>
      </c>
      <c r="E219" s="14" t="s">
        <v>605</v>
      </c>
      <c r="F219" s="8" t="s">
        <v>600</v>
      </c>
      <c r="G219" s="26">
        <v>8809628888005</v>
      </c>
      <c r="H219" s="14" t="s">
        <v>595</v>
      </c>
      <c r="I219" s="8">
        <v>80</v>
      </c>
      <c r="J219" s="24">
        <v>4.2457450000000001E-2</v>
      </c>
      <c r="K219" s="8">
        <v>14.64</v>
      </c>
      <c r="L219" s="8" t="s">
        <v>601</v>
      </c>
      <c r="M219" s="25">
        <v>15000</v>
      </c>
    </row>
    <row r="220" spans="1:13" ht="88.5" customHeight="1">
      <c r="A220" s="8">
        <f>SUBTOTAL(3,$B$10:B220)</f>
        <v>211</v>
      </c>
      <c r="B220" s="14" t="s">
        <v>575</v>
      </c>
      <c r="C220" s="8"/>
      <c r="D220" s="24" t="s">
        <v>606</v>
      </c>
      <c r="E220" s="14" t="s">
        <v>607</v>
      </c>
      <c r="F220" s="8" t="s">
        <v>608</v>
      </c>
      <c r="G220" s="26">
        <v>8809628888173</v>
      </c>
      <c r="H220" s="14" t="s">
        <v>246</v>
      </c>
      <c r="I220" s="8">
        <v>25</v>
      </c>
      <c r="J220" s="24">
        <v>8.6150500000000005E-2</v>
      </c>
      <c r="K220" s="8">
        <v>9.1</v>
      </c>
      <c r="L220" s="8" t="s">
        <v>609</v>
      </c>
      <c r="M220" s="25">
        <v>49000</v>
      </c>
    </row>
    <row r="221" spans="1:13" ht="88.5" customHeight="1">
      <c r="A221" s="8">
        <f>SUBTOTAL(3,$B$10:B221)</f>
        <v>212</v>
      </c>
      <c r="B221" s="14" t="s">
        <v>575</v>
      </c>
      <c r="C221" s="8"/>
      <c r="D221" s="24" t="s">
        <v>610</v>
      </c>
      <c r="E221" s="14" t="s">
        <v>611</v>
      </c>
      <c r="F221" s="8" t="s">
        <v>612</v>
      </c>
      <c r="G221" s="26">
        <v>8809628888197</v>
      </c>
      <c r="H221" s="10" t="s">
        <v>248</v>
      </c>
      <c r="I221" s="8">
        <v>50</v>
      </c>
      <c r="J221" s="24">
        <v>8.6154999999999995E-2</v>
      </c>
      <c r="K221" s="8">
        <v>15.5</v>
      </c>
      <c r="L221" s="8" t="s">
        <v>609</v>
      </c>
      <c r="M221" s="25">
        <v>45000</v>
      </c>
    </row>
    <row r="222" spans="1:13" ht="88.5" customHeight="1">
      <c r="A222" s="8">
        <f>SUBTOTAL(3,$B$10:B222)</f>
        <v>213</v>
      </c>
      <c r="B222" s="14" t="s">
        <v>575</v>
      </c>
      <c r="C222" s="8"/>
      <c r="D222" s="24" t="s">
        <v>613</v>
      </c>
      <c r="E222" s="14" t="s">
        <v>614</v>
      </c>
      <c r="F222" s="8" t="s">
        <v>615</v>
      </c>
      <c r="G222" s="26">
        <v>8809628888180</v>
      </c>
      <c r="H222" s="10" t="s">
        <v>106</v>
      </c>
      <c r="I222" s="8">
        <v>25</v>
      </c>
      <c r="J222" s="24">
        <v>6.0675899999999998E-2</v>
      </c>
      <c r="K222" s="8">
        <v>6</v>
      </c>
      <c r="L222" s="8" t="s">
        <v>616</v>
      </c>
      <c r="M222" s="25">
        <v>49000</v>
      </c>
    </row>
    <row r="223" spans="1:13" ht="88.5" customHeight="1">
      <c r="A223" s="8">
        <f>SUBTOTAL(3,$B$10:B223)</f>
        <v>214</v>
      </c>
      <c r="B223" s="14" t="s">
        <v>575</v>
      </c>
      <c r="C223" s="8"/>
      <c r="D223" s="24" t="s">
        <v>617</v>
      </c>
      <c r="E223" s="24" t="s">
        <v>618</v>
      </c>
      <c r="F223" s="8" t="s">
        <v>0</v>
      </c>
      <c r="G223" s="57" t="s">
        <v>619</v>
      </c>
      <c r="H223" s="27" t="s">
        <v>79</v>
      </c>
      <c r="I223" s="8">
        <v>50</v>
      </c>
      <c r="J223" s="24">
        <v>3.1620000000000002E-2</v>
      </c>
      <c r="K223" s="8">
        <v>13.8</v>
      </c>
      <c r="L223" s="8" t="s">
        <v>620</v>
      </c>
      <c r="M223" s="25">
        <v>17000</v>
      </c>
    </row>
    <row r="224" spans="1:13" ht="88.5" customHeight="1">
      <c r="A224" s="8">
        <f>SUBTOTAL(3,$B$10:B224)</f>
        <v>215</v>
      </c>
      <c r="B224" s="14" t="s">
        <v>575</v>
      </c>
      <c r="C224" s="8"/>
      <c r="D224" s="24" t="s">
        <v>621</v>
      </c>
      <c r="E224" s="24" t="s">
        <v>622</v>
      </c>
      <c r="F224" s="8" t="s">
        <v>0</v>
      </c>
      <c r="G224" s="57" t="s">
        <v>623</v>
      </c>
      <c r="H224" s="27" t="s">
        <v>99</v>
      </c>
      <c r="I224" s="8">
        <v>50</v>
      </c>
      <c r="J224" s="24">
        <v>3.1620000000000002E-2</v>
      </c>
      <c r="K224" s="8">
        <v>13.7</v>
      </c>
      <c r="L224" s="8" t="s">
        <v>620</v>
      </c>
      <c r="M224" s="25">
        <v>17000</v>
      </c>
    </row>
    <row r="225" spans="1:13" ht="88.5" customHeight="1">
      <c r="A225" s="8">
        <f>SUBTOTAL(3,$B$10:B225)</f>
        <v>216</v>
      </c>
      <c r="B225" s="14" t="s">
        <v>575</v>
      </c>
      <c r="C225" s="15"/>
      <c r="D225" s="20" t="s">
        <v>624</v>
      </c>
      <c r="E225" s="20" t="s">
        <v>625</v>
      </c>
      <c r="F225" s="9" t="s">
        <v>626</v>
      </c>
      <c r="G225" s="56">
        <v>8809628887794</v>
      </c>
      <c r="H225" s="10" t="s">
        <v>227</v>
      </c>
      <c r="I225" s="8">
        <v>24</v>
      </c>
      <c r="J225" s="11">
        <v>3.1E-2</v>
      </c>
      <c r="K225" s="8">
        <v>12.16</v>
      </c>
      <c r="L225" s="8" t="s">
        <v>627</v>
      </c>
      <c r="M225" s="13">
        <v>30000</v>
      </c>
    </row>
    <row r="226" spans="1:13" ht="88.5" customHeight="1">
      <c r="A226" s="8">
        <f>SUBTOTAL(3,$B$10:B226)</f>
        <v>217</v>
      </c>
      <c r="B226" s="14" t="s">
        <v>575</v>
      </c>
      <c r="C226" s="8"/>
      <c r="D226" s="24" t="s">
        <v>628</v>
      </c>
      <c r="E226" s="14" t="s">
        <v>629</v>
      </c>
      <c r="F226" s="8" t="s">
        <v>630</v>
      </c>
      <c r="G226" s="26" t="s">
        <v>631</v>
      </c>
      <c r="H226" s="14" t="s">
        <v>88</v>
      </c>
      <c r="I226" s="8">
        <v>30</v>
      </c>
      <c r="J226" s="28">
        <f>0.52*0.325*0.355</f>
        <v>5.9995E-2</v>
      </c>
      <c r="K226" s="8">
        <v>10.8</v>
      </c>
      <c r="L226" s="8" t="s">
        <v>632</v>
      </c>
      <c r="M226" s="25">
        <v>50000</v>
      </c>
    </row>
    <row r="227" spans="1:13" ht="88.5" customHeight="1">
      <c r="A227" s="8">
        <f>SUBTOTAL(3,$B$10:B227)</f>
        <v>218</v>
      </c>
      <c r="B227" s="14" t="s">
        <v>575</v>
      </c>
      <c r="C227" s="8"/>
      <c r="D227" s="24" t="s">
        <v>633</v>
      </c>
      <c r="E227" s="14" t="s">
        <v>634</v>
      </c>
      <c r="F227" s="29" t="s">
        <v>635</v>
      </c>
      <c r="G227" s="26" t="s">
        <v>636</v>
      </c>
      <c r="H227" s="10" t="s">
        <v>637</v>
      </c>
      <c r="I227" s="8">
        <v>10</v>
      </c>
      <c r="J227" s="28">
        <v>1.54068E-2</v>
      </c>
      <c r="K227" s="8">
        <v>5.9</v>
      </c>
      <c r="L227" s="8" t="s">
        <v>638</v>
      </c>
      <c r="M227" s="25">
        <v>16000</v>
      </c>
    </row>
    <row r="228" spans="1:13" ht="88.5" customHeight="1">
      <c r="A228" s="8">
        <f>SUBTOTAL(3,$B$10:B228)</f>
        <v>219</v>
      </c>
      <c r="B228" s="8" t="s">
        <v>639</v>
      </c>
      <c r="C228" s="15"/>
      <c r="D228" s="30" t="s">
        <v>640</v>
      </c>
      <c r="E228" s="31" t="s">
        <v>641</v>
      </c>
      <c r="F228" s="8" t="s">
        <v>642</v>
      </c>
      <c r="G228" s="26" t="s">
        <v>643</v>
      </c>
      <c r="H228" s="10" t="s">
        <v>106</v>
      </c>
      <c r="I228" s="8">
        <v>100</v>
      </c>
      <c r="J228" s="28">
        <f t="shared" ref="J228:J235" si="3">0.45*0.45*0.145</f>
        <v>2.93625E-2</v>
      </c>
      <c r="K228" s="8">
        <v>14</v>
      </c>
      <c r="L228" s="8" t="s">
        <v>644</v>
      </c>
      <c r="M228" s="25">
        <v>29000</v>
      </c>
    </row>
    <row r="229" spans="1:13" ht="88.5" customHeight="1">
      <c r="A229" s="8">
        <f>SUBTOTAL(3,$B$10:B229)</f>
        <v>220</v>
      </c>
      <c r="B229" s="8" t="s">
        <v>639</v>
      </c>
      <c r="C229" s="15"/>
      <c r="D229" s="30" t="s">
        <v>645</v>
      </c>
      <c r="E229" s="31" t="s">
        <v>646</v>
      </c>
      <c r="F229" s="8" t="s">
        <v>642</v>
      </c>
      <c r="G229" s="26" t="s">
        <v>647</v>
      </c>
      <c r="H229" s="10" t="s">
        <v>106</v>
      </c>
      <c r="I229" s="8">
        <v>100</v>
      </c>
      <c r="J229" s="28">
        <f t="shared" si="3"/>
        <v>2.93625E-2</v>
      </c>
      <c r="K229" s="8">
        <v>14</v>
      </c>
      <c r="L229" s="8" t="s">
        <v>644</v>
      </c>
      <c r="M229" s="25">
        <v>29000</v>
      </c>
    </row>
    <row r="230" spans="1:13" ht="88.5" customHeight="1">
      <c r="A230" s="8">
        <f>SUBTOTAL(3,$B$10:B230)</f>
        <v>221</v>
      </c>
      <c r="B230" s="8" t="s">
        <v>639</v>
      </c>
      <c r="C230" s="15"/>
      <c r="D230" s="30" t="s">
        <v>648</v>
      </c>
      <c r="E230" s="31" t="s">
        <v>649</v>
      </c>
      <c r="F230" s="8" t="s">
        <v>642</v>
      </c>
      <c r="G230" s="26" t="s">
        <v>650</v>
      </c>
      <c r="H230" s="10" t="s">
        <v>106</v>
      </c>
      <c r="I230" s="8">
        <v>100</v>
      </c>
      <c r="J230" s="28">
        <f t="shared" si="3"/>
        <v>2.93625E-2</v>
      </c>
      <c r="K230" s="8">
        <v>14</v>
      </c>
      <c r="L230" s="8" t="s">
        <v>644</v>
      </c>
      <c r="M230" s="25">
        <v>29000</v>
      </c>
    </row>
    <row r="231" spans="1:13" ht="88.5" customHeight="1">
      <c r="A231" s="8">
        <f>SUBTOTAL(3,$B$10:B231)</f>
        <v>222</v>
      </c>
      <c r="B231" s="8" t="s">
        <v>639</v>
      </c>
      <c r="C231" s="15"/>
      <c r="D231" s="30" t="s">
        <v>651</v>
      </c>
      <c r="E231" s="31" t="s">
        <v>652</v>
      </c>
      <c r="F231" s="8" t="s">
        <v>642</v>
      </c>
      <c r="G231" s="26" t="s">
        <v>653</v>
      </c>
      <c r="H231" s="10" t="s">
        <v>106</v>
      </c>
      <c r="I231" s="8">
        <v>100</v>
      </c>
      <c r="J231" s="28">
        <f t="shared" si="3"/>
        <v>2.93625E-2</v>
      </c>
      <c r="K231" s="8">
        <v>14</v>
      </c>
      <c r="L231" s="8" t="s">
        <v>644</v>
      </c>
      <c r="M231" s="25">
        <v>29000</v>
      </c>
    </row>
    <row r="232" spans="1:13" ht="88.5" customHeight="1">
      <c r="A232" s="8">
        <f>SUBTOTAL(3,$B$10:B232)</f>
        <v>223</v>
      </c>
      <c r="B232" s="8" t="s">
        <v>639</v>
      </c>
      <c r="C232" s="15"/>
      <c r="D232" s="30" t="s">
        <v>654</v>
      </c>
      <c r="E232" s="31" t="s">
        <v>655</v>
      </c>
      <c r="F232" s="8" t="s">
        <v>642</v>
      </c>
      <c r="G232" s="26" t="s">
        <v>656</v>
      </c>
      <c r="H232" s="10" t="s">
        <v>106</v>
      </c>
      <c r="I232" s="8">
        <v>100</v>
      </c>
      <c r="J232" s="28">
        <f t="shared" si="3"/>
        <v>2.93625E-2</v>
      </c>
      <c r="K232" s="8">
        <v>14</v>
      </c>
      <c r="L232" s="8" t="s">
        <v>644</v>
      </c>
      <c r="M232" s="25">
        <v>29000</v>
      </c>
    </row>
    <row r="233" spans="1:13" ht="88.5" customHeight="1">
      <c r="A233" s="8">
        <f>SUBTOTAL(3,$B$10:B233)</f>
        <v>224</v>
      </c>
      <c r="B233" s="8" t="s">
        <v>639</v>
      </c>
      <c r="C233" s="15"/>
      <c r="D233" s="30" t="s">
        <v>657</v>
      </c>
      <c r="E233" s="31" t="s">
        <v>658</v>
      </c>
      <c r="F233" s="8" t="s">
        <v>642</v>
      </c>
      <c r="G233" s="26" t="s">
        <v>659</v>
      </c>
      <c r="H233" s="10" t="s">
        <v>106</v>
      </c>
      <c r="I233" s="8">
        <v>100</v>
      </c>
      <c r="J233" s="28">
        <f t="shared" si="3"/>
        <v>2.93625E-2</v>
      </c>
      <c r="K233" s="8">
        <v>14</v>
      </c>
      <c r="L233" s="8" t="s">
        <v>644</v>
      </c>
      <c r="M233" s="25">
        <v>29000</v>
      </c>
    </row>
    <row r="234" spans="1:13" ht="88.5" customHeight="1">
      <c r="A234" s="8">
        <f>SUBTOTAL(3,$B$10:B234)</f>
        <v>225</v>
      </c>
      <c r="B234" s="8" t="s">
        <v>639</v>
      </c>
      <c r="C234" s="15"/>
      <c r="D234" s="30" t="s">
        <v>660</v>
      </c>
      <c r="E234" s="31" t="s">
        <v>661</v>
      </c>
      <c r="F234" s="8" t="s">
        <v>642</v>
      </c>
      <c r="G234" s="26" t="s">
        <v>662</v>
      </c>
      <c r="H234" s="10" t="s">
        <v>106</v>
      </c>
      <c r="I234" s="8">
        <v>100</v>
      </c>
      <c r="J234" s="28">
        <f t="shared" si="3"/>
        <v>2.93625E-2</v>
      </c>
      <c r="K234" s="8">
        <v>14</v>
      </c>
      <c r="L234" s="8" t="s">
        <v>644</v>
      </c>
      <c r="M234" s="25">
        <v>29000</v>
      </c>
    </row>
    <row r="235" spans="1:13" ht="88.5" customHeight="1">
      <c r="A235" s="8">
        <f>SUBTOTAL(3,$B$10:B235)</f>
        <v>226</v>
      </c>
      <c r="B235" s="8" t="s">
        <v>639</v>
      </c>
      <c r="C235" s="15"/>
      <c r="D235" s="30" t="s">
        <v>663</v>
      </c>
      <c r="E235" s="31" t="s">
        <v>664</v>
      </c>
      <c r="F235" s="8" t="s">
        <v>642</v>
      </c>
      <c r="G235" s="26" t="s">
        <v>665</v>
      </c>
      <c r="H235" s="10" t="s">
        <v>106</v>
      </c>
      <c r="I235" s="8">
        <v>100</v>
      </c>
      <c r="J235" s="28">
        <f t="shared" si="3"/>
        <v>2.93625E-2</v>
      </c>
      <c r="K235" s="8">
        <v>14</v>
      </c>
      <c r="L235" s="8" t="s">
        <v>644</v>
      </c>
      <c r="M235" s="25">
        <v>29000</v>
      </c>
    </row>
    <row r="236" spans="1:13" ht="88.5" customHeight="1">
      <c r="A236" s="8">
        <f>SUBTOTAL(3,$B$10:B236)</f>
        <v>227</v>
      </c>
      <c r="B236" s="8" t="s">
        <v>639</v>
      </c>
      <c r="C236" s="15"/>
      <c r="D236" s="30" t="s">
        <v>666</v>
      </c>
      <c r="E236" s="31" t="s">
        <v>667</v>
      </c>
      <c r="F236" s="8" t="s">
        <v>668</v>
      </c>
      <c r="G236" s="26" t="s">
        <v>669</v>
      </c>
      <c r="H236" s="10" t="s">
        <v>562</v>
      </c>
      <c r="I236" s="8">
        <v>120</v>
      </c>
      <c r="J236" s="28">
        <f>0.48*0.3*0.33</f>
        <v>4.752E-2</v>
      </c>
      <c r="K236" s="8"/>
      <c r="L236" s="8" t="s">
        <v>670</v>
      </c>
      <c r="M236" s="25">
        <v>29000</v>
      </c>
    </row>
    <row r="237" spans="1:13" ht="88.5" customHeight="1">
      <c r="A237" s="8">
        <f>SUBTOTAL(3,$B$10:B237)</f>
        <v>228</v>
      </c>
      <c r="B237" s="8" t="s">
        <v>639</v>
      </c>
      <c r="C237" s="15"/>
      <c r="D237" s="30" t="s">
        <v>671</v>
      </c>
      <c r="E237" s="31" t="s">
        <v>672</v>
      </c>
      <c r="F237" s="8" t="s">
        <v>673</v>
      </c>
      <c r="G237" s="26" t="s">
        <v>674</v>
      </c>
      <c r="H237" s="10" t="s">
        <v>246</v>
      </c>
      <c r="I237" s="8">
        <v>40</v>
      </c>
      <c r="J237" s="32">
        <f>0.428*0.275*0.196</f>
        <v>2.3069200000000005E-2</v>
      </c>
      <c r="K237" s="8">
        <v>10</v>
      </c>
      <c r="L237" s="8" t="s">
        <v>675</v>
      </c>
      <c r="M237" s="25">
        <v>29000</v>
      </c>
    </row>
    <row r="238" spans="1:13" ht="88.5" customHeight="1">
      <c r="A238" s="8">
        <f>SUBTOTAL(3,$B$10:B238)</f>
        <v>229</v>
      </c>
      <c r="B238" s="8" t="s">
        <v>639</v>
      </c>
      <c r="C238" s="15"/>
      <c r="D238" s="30" t="s">
        <v>676</v>
      </c>
      <c r="E238" s="31" t="s">
        <v>677</v>
      </c>
      <c r="F238" s="8" t="s">
        <v>673</v>
      </c>
      <c r="G238" s="26" t="s">
        <v>678</v>
      </c>
      <c r="H238" s="10" t="s">
        <v>246</v>
      </c>
      <c r="I238" s="8">
        <v>40</v>
      </c>
      <c r="J238" s="32">
        <f>0.428*0.275*0.196</f>
        <v>2.3069200000000005E-2</v>
      </c>
      <c r="K238" s="8">
        <v>10</v>
      </c>
      <c r="L238" s="8" t="s">
        <v>675</v>
      </c>
      <c r="M238" s="25">
        <v>29000</v>
      </c>
    </row>
    <row r="239" spans="1:13" ht="88.5" customHeight="1">
      <c r="A239" s="8">
        <f>SUBTOTAL(3,$B$10:B239)</f>
        <v>230</v>
      </c>
      <c r="B239" s="8" t="s">
        <v>37</v>
      </c>
      <c r="C239" s="19"/>
      <c r="D239" s="33" t="s">
        <v>685</v>
      </c>
      <c r="E239" s="34" t="s">
        <v>686</v>
      </c>
      <c r="F239" s="16" t="s">
        <v>594</v>
      </c>
      <c r="G239" s="35">
        <v>8809628888586</v>
      </c>
      <c r="H239" s="34" t="s">
        <v>595</v>
      </c>
      <c r="I239" s="16" t="s">
        <v>596</v>
      </c>
      <c r="J239" s="36">
        <v>8.7696999999999997E-2</v>
      </c>
      <c r="K239" s="16">
        <v>18</v>
      </c>
      <c r="L239" s="16" t="s">
        <v>597</v>
      </c>
      <c r="M239" s="37">
        <v>27000</v>
      </c>
    </row>
    <row r="240" spans="1:13" ht="88.5" customHeight="1">
      <c r="A240" s="8">
        <f>SUBTOTAL(3,$B$10:B240)</f>
        <v>231</v>
      </c>
      <c r="B240" s="8" t="s">
        <v>37</v>
      </c>
      <c r="C240" s="19"/>
      <c r="D240" s="33" t="s">
        <v>687</v>
      </c>
      <c r="E240" s="34" t="s">
        <v>688</v>
      </c>
      <c r="F240" s="9" t="s">
        <v>626</v>
      </c>
      <c r="G240" s="35">
        <v>8809628888616</v>
      </c>
      <c r="H240" s="34" t="s">
        <v>595</v>
      </c>
      <c r="I240" s="16">
        <v>24</v>
      </c>
      <c r="J240" s="17">
        <v>3.1E-2</v>
      </c>
      <c r="K240" s="16">
        <v>12.16</v>
      </c>
      <c r="L240" s="16" t="s">
        <v>627</v>
      </c>
      <c r="M240" s="38">
        <v>30000</v>
      </c>
    </row>
    <row r="241" spans="1:13" ht="88.5" customHeight="1">
      <c r="A241" s="8">
        <f>SUBTOTAL(3,$B$10:B241)</f>
        <v>232</v>
      </c>
      <c r="B241" s="8" t="s">
        <v>37</v>
      </c>
      <c r="C241" s="19"/>
      <c r="D241" s="33" t="s">
        <v>689</v>
      </c>
      <c r="E241" s="34" t="s">
        <v>690</v>
      </c>
      <c r="F241" s="16" t="s">
        <v>222</v>
      </c>
      <c r="G241" s="35">
        <v>8809628888746</v>
      </c>
      <c r="H241" s="10" t="s">
        <v>248</v>
      </c>
      <c r="I241" s="16">
        <v>100</v>
      </c>
      <c r="J241" s="39">
        <f>0.405*0.405*0.24</f>
        <v>3.9366000000000005E-2</v>
      </c>
      <c r="K241" s="16">
        <v>19</v>
      </c>
      <c r="L241" s="16" t="s">
        <v>691</v>
      </c>
      <c r="M241" s="40">
        <v>26000</v>
      </c>
    </row>
    <row r="242" spans="1:13" ht="88.5" customHeight="1">
      <c r="A242" s="8">
        <f>SUBTOTAL(3,$B$10:B242)</f>
        <v>233</v>
      </c>
      <c r="B242" s="8" t="s">
        <v>37</v>
      </c>
      <c r="C242" s="19"/>
      <c r="D242" s="33" t="s">
        <v>692</v>
      </c>
      <c r="E242" s="34" t="s">
        <v>693</v>
      </c>
      <c r="F242" s="16" t="s">
        <v>222</v>
      </c>
      <c r="G242" s="35">
        <v>8809628888753</v>
      </c>
      <c r="H242" s="10" t="s">
        <v>248</v>
      </c>
      <c r="I242" s="16">
        <v>100</v>
      </c>
      <c r="J242" s="41">
        <f>0.405*0.405*0.24</f>
        <v>3.9366000000000005E-2</v>
      </c>
      <c r="K242" s="16">
        <v>19</v>
      </c>
      <c r="L242" s="16" t="s">
        <v>691</v>
      </c>
      <c r="M242" s="40">
        <v>26000</v>
      </c>
    </row>
    <row r="243" spans="1:13" ht="88.5" customHeight="1">
      <c r="A243" s="8">
        <f>SUBTOTAL(3,$B$10:B243)</f>
        <v>234</v>
      </c>
      <c r="B243" s="8" t="s">
        <v>37</v>
      </c>
      <c r="C243" s="19"/>
      <c r="D243" s="33" t="s">
        <v>694</v>
      </c>
      <c r="E243" s="34" t="s">
        <v>695</v>
      </c>
      <c r="F243" s="16" t="s">
        <v>222</v>
      </c>
      <c r="G243" s="35">
        <v>8809628888760</v>
      </c>
      <c r="H243" s="10" t="s">
        <v>248</v>
      </c>
      <c r="I243" s="16">
        <v>100</v>
      </c>
      <c r="J243" s="41">
        <f>0.405*0.405*0.24</f>
        <v>3.9366000000000005E-2</v>
      </c>
      <c r="K243" s="16">
        <v>19</v>
      </c>
      <c r="L243" s="16" t="s">
        <v>691</v>
      </c>
      <c r="M243" s="40">
        <v>26000</v>
      </c>
    </row>
    <row r="244" spans="1:13" ht="88.5" customHeight="1">
      <c r="A244" s="8">
        <f>SUBTOTAL(3,$B$10:B244)</f>
        <v>235</v>
      </c>
      <c r="B244" s="8" t="s">
        <v>37</v>
      </c>
      <c r="C244" s="19"/>
      <c r="D244" s="33" t="s">
        <v>696</v>
      </c>
      <c r="E244" s="34" t="s">
        <v>697</v>
      </c>
      <c r="F244" s="16" t="s">
        <v>222</v>
      </c>
      <c r="G244" s="35">
        <v>8809628888777</v>
      </c>
      <c r="H244" s="10" t="s">
        <v>248</v>
      </c>
      <c r="I244" s="16">
        <v>100</v>
      </c>
      <c r="J244" s="41">
        <f>0.405*0.405*0.24</f>
        <v>3.9366000000000005E-2</v>
      </c>
      <c r="K244" s="16">
        <v>19</v>
      </c>
      <c r="L244" s="16" t="s">
        <v>691</v>
      </c>
      <c r="M244" s="40">
        <v>26000</v>
      </c>
    </row>
    <row r="245" spans="1:13" ht="88.5" customHeight="1">
      <c r="A245" s="8">
        <f>SUBTOTAL(3,$B$10:B245)</f>
        <v>236</v>
      </c>
      <c r="B245" s="8" t="s">
        <v>37</v>
      </c>
      <c r="C245" s="19"/>
      <c r="D245" s="33" t="s">
        <v>698</v>
      </c>
      <c r="E245" s="34" t="s">
        <v>699</v>
      </c>
      <c r="F245" s="16" t="s">
        <v>222</v>
      </c>
      <c r="G245" s="35">
        <v>8809628888784</v>
      </c>
      <c r="H245" s="10" t="s">
        <v>248</v>
      </c>
      <c r="I245" s="16">
        <v>100</v>
      </c>
      <c r="J245" s="41">
        <f>0.405*0.405*0.24</f>
        <v>3.9366000000000005E-2</v>
      </c>
      <c r="K245" s="16">
        <v>19</v>
      </c>
      <c r="L245" s="16" t="s">
        <v>691</v>
      </c>
      <c r="M245" s="40">
        <v>26000</v>
      </c>
    </row>
    <row r="246" spans="1:13" ht="88.5" customHeight="1">
      <c r="A246" s="8">
        <f>SUBTOTAL(3,$B$10:B246)</f>
        <v>237</v>
      </c>
      <c r="B246" s="8" t="s">
        <v>37</v>
      </c>
      <c r="C246" s="19"/>
      <c r="D246" s="33" t="s">
        <v>707</v>
      </c>
      <c r="E246" s="34" t="s">
        <v>708</v>
      </c>
      <c r="F246" s="16" t="s">
        <v>709</v>
      </c>
      <c r="G246" s="35">
        <v>8809628888593</v>
      </c>
      <c r="H246" s="10" t="s">
        <v>79</v>
      </c>
      <c r="I246" s="16">
        <v>20</v>
      </c>
      <c r="J246" s="42">
        <f>0.34*0.275*0.22</f>
        <v>2.0570000000000001E-2</v>
      </c>
      <c r="K246" s="16">
        <v>11.7</v>
      </c>
      <c r="L246" s="16" t="s">
        <v>710</v>
      </c>
      <c r="M246" s="43">
        <v>20000</v>
      </c>
    </row>
    <row r="247" spans="1:13" ht="88.5" customHeight="1">
      <c r="A247" s="8">
        <f>SUBTOTAL(3,$B$10:B247)</f>
        <v>238</v>
      </c>
      <c r="B247" s="8" t="s">
        <v>37</v>
      </c>
      <c r="C247" s="19"/>
      <c r="D247" s="33" t="s">
        <v>711</v>
      </c>
      <c r="E247" s="34" t="s">
        <v>712</v>
      </c>
      <c r="F247" s="16" t="s">
        <v>709</v>
      </c>
      <c r="G247" s="35">
        <v>8809628888609</v>
      </c>
      <c r="H247" s="10" t="s">
        <v>79</v>
      </c>
      <c r="I247" s="16">
        <v>20</v>
      </c>
      <c r="J247" s="42">
        <f>0.34*0.275*0.22</f>
        <v>2.0570000000000001E-2</v>
      </c>
      <c r="K247" s="16">
        <v>11.7</v>
      </c>
      <c r="L247" s="16" t="s">
        <v>710</v>
      </c>
      <c r="M247" s="43">
        <v>20000</v>
      </c>
    </row>
    <row r="248" spans="1:13" ht="88.5" customHeight="1">
      <c r="A248" s="8">
        <f>SUBTOTAL(3,$B$10:B248)</f>
        <v>239</v>
      </c>
      <c r="B248" s="8" t="s">
        <v>37</v>
      </c>
      <c r="C248" s="19"/>
      <c r="D248" s="33" t="s">
        <v>713</v>
      </c>
      <c r="E248" s="44" t="s">
        <v>714</v>
      </c>
      <c r="F248" s="16" t="s">
        <v>709</v>
      </c>
      <c r="G248" s="35">
        <v>8809628888531</v>
      </c>
      <c r="H248" s="34" t="s">
        <v>715</v>
      </c>
      <c r="I248" s="45">
        <v>24</v>
      </c>
      <c r="J248" s="17">
        <f>0.3*0.39*0.25</f>
        <v>2.9249999999999998E-2</v>
      </c>
      <c r="K248" s="16">
        <v>16.5</v>
      </c>
      <c r="L248" s="16" t="s">
        <v>716</v>
      </c>
      <c r="M248" s="46">
        <v>30000</v>
      </c>
    </row>
    <row r="249" spans="1:13" ht="88.5" customHeight="1">
      <c r="A249" s="8">
        <f>SUBTOTAL(3,$B$10:B249)</f>
        <v>240</v>
      </c>
      <c r="B249" s="8" t="s">
        <v>37</v>
      </c>
      <c r="C249" s="19"/>
      <c r="D249" s="33" t="s">
        <v>717</v>
      </c>
      <c r="E249" s="34" t="s">
        <v>718</v>
      </c>
      <c r="F249" s="9" t="s">
        <v>719</v>
      </c>
      <c r="G249" s="35">
        <v>8809628888807</v>
      </c>
      <c r="H249" s="10" t="s">
        <v>720</v>
      </c>
      <c r="I249" s="16">
        <v>40</v>
      </c>
      <c r="J249" s="17">
        <f>0.56*0.37*0.205</f>
        <v>4.2476E-2</v>
      </c>
      <c r="K249" s="16">
        <v>14.4</v>
      </c>
      <c r="L249" s="16" t="s">
        <v>721</v>
      </c>
      <c r="M249" s="46">
        <v>30000</v>
      </c>
    </row>
    <row r="250" spans="1:13" ht="88.5" customHeight="1">
      <c r="A250" s="8">
        <f>SUBTOTAL(3,$B$10:B250)</f>
        <v>241</v>
      </c>
      <c r="B250" s="8" t="s">
        <v>37</v>
      </c>
      <c r="C250" s="19"/>
      <c r="D250" s="33" t="s">
        <v>722</v>
      </c>
      <c r="E250" s="34" t="s">
        <v>723</v>
      </c>
      <c r="F250" s="16" t="s">
        <v>46</v>
      </c>
      <c r="G250" s="35">
        <v>8809628888920</v>
      </c>
      <c r="H250" s="10" t="s">
        <v>122</v>
      </c>
      <c r="I250" s="16">
        <v>200</v>
      </c>
      <c r="J250" s="16">
        <f>ROUNDUP((0.44*0.37*0.135),3)</f>
        <v>2.2000000000000002E-2</v>
      </c>
      <c r="K250" s="16">
        <v>7.7</v>
      </c>
      <c r="L250" s="16" t="s">
        <v>724</v>
      </c>
      <c r="M250" s="46">
        <v>5000</v>
      </c>
    </row>
    <row r="251" spans="1:13" ht="88.5" customHeight="1">
      <c r="A251" s="8">
        <f>SUBTOTAL(3,$B$10:B251)</f>
        <v>242</v>
      </c>
      <c r="B251" s="8" t="s">
        <v>37</v>
      </c>
      <c r="C251" s="19"/>
      <c r="D251" s="33" t="s">
        <v>725</v>
      </c>
      <c r="E251" s="34" t="s">
        <v>726</v>
      </c>
      <c r="F251" s="16" t="s">
        <v>46</v>
      </c>
      <c r="G251" s="35">
        <v>8809628888937</v>
      </c>
      <c r="H251" s="10" t="s">
        <v>122</v>
      </c>
      <c r="I251" s="16">
        <v>200</v>
      </c>
      <c r="J251" s="16">
        <f>ROUNDUP((0.44*0.37*0.135),3)</f>
        <v>2.2000000000000002E-2</v>
      </c>
      <c r="K251" s="16">
        <v>7.7</v>
      </c>
      <c r="L251" s="16" t="s">
        <v>727</v>
      </c>
      <c r="M251" s="46">
        <v>5000</v>
      </c>
    </row>
    <row r="252" spans="1:13" ht="88.5" customHeight="1">
      <c r="A252" s="8">
        <f>SUBTOTAL(3,$B$10:B252)</f>
        <v>243</v>
      </c>
      <c r="B252" s="8" t="s">
        <v>37</v>
      </c>
      <c r="C252" s="19"/>
      <c r="D252" s="33" t="s">
        <v>728</v>
      </c>
      <c r="E252" s="34" t="s">
        <v>729</v>
      </c>
      <c r="F252" s="16" t="s">
        <v>46</v>
      </c>
      <c r="G252" s="35">
        <v>8809628888944</v>
      </c>
      <c r="H252" s="10" t="s">
        <v>122</v>
      </c>
      <c r="I252" s="16">
        <v>200</v>
      </c>
      <c r="J252" s="16">
        <f>ROUNDUP((0.44*0.37*0.135),3)</f>
        <v>2.2000000000000002E-2</v>
      </c>
      <c r="K252" s="16">
        <v>7.7</v>
      </c>
      <c r="L252" s="16" t="s">
        <v>730</v>
      </c>
      <c r="M252" s="46">
        <v>5000</v>
      </c>
    </row>
    <row r="253" spans="1:13" ht="88.5" customHeight="1">
      <c r="A253" s="8">
        <f>SUBTOTAL(3,$B$10:B253)</f>
        <v>244</v>
      </c>
      <c r="B253" s="8" t="s">
        <v>37</v>
      </c>
      <c r="C253" s="19"/>
      <c r="D253" s="33" t="s">
        <v>731</v>
      </c>
      <c r="E253" s="34" t="s">
        <v>732</v>
      </c>
      <c r="F253" s="16" t="s">
        <v>46</v>
      </c>
      <c r="G253" s="35">
        <v>8809628888951</v>
      </c>
      <c r="H253" s="10" t="s">
        <v>122</v>
      </c>
      <c r="I253" s="16">
        <v>200</v>
      </c>
      <c r="J253" s="16">
        <f>ROUNDUP((0.44*0.37*0.135),3)</f>
        <v>2.2000000000000002E-2</v>
      </c>
      <c r="K253" s="16">
        <v>7.7</v>
      </c>
      <c r="L253" s="16" t="s">
        <v>733</v>
      </c>
      <c r="M253" s="46">
        <v>5000</v>
      </c>
    </row>
    <row r="254" spans="1:13" ht="88.5" customHeight="1">
      <c r="A254" s="8">
        <f>SUBTOTAL(3,$B$10:B254)</f>
        <v>245</v>
      </c>
      <c r="B254" s="8" t="s">
        <v>37</v>
      </c>
      <c r="C254" s="19"/>
      <c r="D254" s="33" t="s">
        <v>734</v>
      </c>
      <c r="E254" s="34" t="s">
        <v>735</v>
      </c>
      <c r="F254" s="16" t="s">
        <v>46</v>
      </c>
      <c r="G254" s="35">
        <v>8809628888968</v>
      </c>
      <c r="H254" s="10" t="s">
        <v>122</v>
      </c>
      <c r="I254" s="16">
        <v>200</v>
      </c>
      <c r="J254" s="16">
        <f>ROUNDUP((0.44*0.37*0.135),3)</f>
        <v>2.2000000000000002E-2</v>
      </c>
      <c r="K254" s="16">
        <v>7.7</v>
      </c>
      <c r="L254" s="16" t="s">
        <v>733</v>
      </c>
      <c r="M254" s="46">
        <v>5000</v>
      </c>
    </row>
    <row r="255" spans="1:13" ht="88.5" customHeight="1">
      <c r="A255" s="8">
        <f>SUBTOTAL(3,$B$10:B255)</f>
        <v>246</v>
      </c>
      <c r="B255" s="8" t="s">
        <v>37</v>
      </c>
      <c r="C255" s="19"/>
      <c r="D255" s="33" t="s">
        <v>736</v>
      </c>
      <c r="E255" s="34" t="s">
        <v>737</v>
      </c>
      <c r="F255" s="16" t="s">
        <v>46</v>
      </c>
      <c r="G255" s="35">
        <v>8809628888913</v>
      </c>
      <c r="H255" s="10" t="s">
        <v>88</v>
      </c>
      <c r="I255" s="16">
        <v>100</v>
      </c>
      <c r="J255" s="11">
        <f>0.305*0.265*0.185</f>
        <v>1.4952625000000001E-2</v>
      </c>
      <c r="K255" s="16">
        <v>5.3</v>
      </c>
      <c r="L255" s="8" t="s">
        <v>738</v>
      </c>
      <c r="M255" s="46">
        <v>22000</v>
      </c>
    </row>
    <row r="256" spans="1:13" ht="88.5" customHeight="1">
      <c r="A256" s="8">
        <f>SUBTOTAL(3,$B$10:B256)</f>
        <v>247</v>
      </c>
      <c r="B256" s="8" t="s">
        <v>37</v>
      </c>
      <c r="C256" s="47"/>
      <c r="D256" s="20" t="s">
        <v>739</v>
      </c>
      <c r="E256" s="9" t="s">
        <v>740</v>
      </c>
      <c r="F256" s="9" t="s">
        <v>44</v>
      </c>
      <c r="G256" s="56">
        <v>8809628885356</v>
      </c>
      <c r="H256" s="10" t="s">
        <v>590</v>
      </c>
      <c r="I256" s="16">
        <v>30</v>
      </c>
      <c r="J256" s="17">
        <f>0.48*0.47*0.141</f>
        <v>3.1809599999999993E-2</v>
      </c>
      <c r="K256" s="16">
        <v>13.93</v>
      </c>
      <c r="L256" s="16" t="s">
        <v>741</v>
      </c>
      <c r="M256" s="46">
        <v>25000</v>
      </c>
    </row>
    <row r="257" spans="1:13" ht="88.5" customHeight="1">
      <c r="A257" s="8">
        <f>SUBTOTAL(3,$B$10:B257)</f>
        <v>248</v>
      </c>
      <c r="B257" s="8" t="s">
        <v>37</v>
      </c>
      <c r="C257" s="19"/>
      <c r="D257" s="33" t="s">
        <v>742</v>
      </c>
      <c r="E257" s="34" t="s">
        <v>743</v>
      </c>
      <c r="F257" s="16" t="s">
        <v>46</v>
      </c>
      <c r="G257" s="35">
        <v>8809628888678</v>
      </c>
      <c r="H257" s="10" t="s">
        <v>85</v>
      </c>
      <c r="I257" s="16">
        <v>30</v>
      </c>
      <c r="J257" s="17">
        <f>0.165*0.155*0.18</f>
        <v>4.6035E-3</v>
      </c>
      <c r="K257" s="16">
        <v>1.65</v>
      </c>
      <c r="L257" s="16" t="s">
        <v>744</v>
      </c>
      <c r="M257" s="46">
        <v>23000</v>
      </c>
    </row>
    <row r="258" spans="1:13" ht="88.5" customHeight="1">
      <c r="A258" s="8">
        <f>SUBTOTAL(3,$B$10:B258)</f>
        <v>249</v>
      </c>
      <c r="B258" s="8" t="s">
        <v>37</v>
      </c>
      <c r="C258" s="16"/>
      <c r="D258" s="33" t="s">
        <v>745</v>
      </c>
      <c r="E258" s="34" t="s">
        <v>746</v>
      </c>
      <c r="F258" s="18" t="s">
        <v>747</v>
      </c>
      <c r="G258" s="56">
        <v>8809628888227</v>
      </c>
      <c r="H258" s="10" t="s">
        <v>88</v>
      </c>
      <c r="I258" s="16">
        <v>100</v>
      </c>
      <c r="J258" s="17">
        <f>0.48*0.44*0.18</f>
        <v>3.8016000000000001E-2</v>
      </c>
      <c r="K258" s="16">
        <v>5.3</v>
      </c>
      <c r="L258" s="16" t="s">
        <v>748</v>
      </c>
      <c r="M258" s="46">
        <v>16000</v>
      </c>
    </row>
    <row r="259" spans="1:13" ht="88.5" customHeight="1">
      <c r="A259" s="8">
        <f>SUBTOTAL(3,$B$10:B259)</f>
        <v>250</v>
      </c>
      <c r="B259" s="8" t="s">
        <v>37</v>
      </c>
      <c r="C259" s="19"/>
      <c r="D259" s="33" t="s">
        <v>749</v>
      </c>
      <c r="E259" s="34" t="s">
        <v>750</v>
      </c>
      <c r="F259" s="16" t="s">
        <v>751</v>
      </c>
      <c r="G259" s="35">
        <v>8809628888388</v>
      </c>
      <c r="H259" s="10" t="s">
        <v>79</v>
      </c>
      <c r="I259" s="16">
        <v>50</v>
      </c>
      <c r="J259" s="42">
        <v>4.1000000000000002E-2</v>
      </c>
      <c r="K259" s="16">
        <v>14.2</v>
      </c>
      <c r="L259" s="16" t="s">
        <v>752</v>
      </c>
      <c r="M259" s="43">
        <v>17000</v>
      </c>
    </row>
    <row r="260" spans="1:13" ht="88.5" customHeight="1">
      <c r="A260" s="8">
        <f>SUBTOTAL(3,$B$10:B260)</f>
        <v>251</v>
      </c>
      <c r="B260" s="8" t="s">
        <v>37</v>
      </c>
      <c r="C260" s="19"/>
      <c r="D260" s="33" t="s">
        <v>753</v>
      </c>
      <c r="E260" s="34" t="s">
        <v>754</v>
      </c>
      <c r="F260" s="16" t="s">
        <v>755</v>
      </c>
      <c r="G260" s="35">
        <v>8809628888395</v>
      </c>
      <c r="H260" s="48" t="s">
        <v>590</v>
      </c>
      <c r="I260" s="16">
        <v>100</v>
      </c>
      <c r="J260" s="42">
        <v>5.3999999999999999E-2</v>
      </c>
      <c r="K260" s="16">
        <v>12.3</v>
      </c>
      <c r="L260" s="16" t="s">
        <v>756</v>
      </c>
      <c r="M260" s="43">
        <v>20000</v>
      </c>
    </row>
    <row r="261" spans="1:13" ht="88.5" customHeight="1">
      <c r="A261" s="8">
        <f>SUBTOTAL(3,$B$10:B261)</f>
        <v>252</v>
      </c>
      <c r="B261" s="8" t="s">
        <v>37</v>
      </c>
      <c r="C261" s="19"/>
      <c r="D261" s="33" t="s">
        <v>757</v>
      </c>
      <c r="E261" s="34" t="s">
        <v>758</v>
      </c>
      <c r="F261" s="16" t="s">
        <v>35</v>
      </c>
      <c r="G261" s="35">
        <v>8809628888401</v>
      </c>
      <c r="H261" s="48" t="s">
        <v>102</v>
      </c>
      <c r="I261" s="16">
        <v>50</v>
      </c>
      <c r="J261" s="42">
        <v>2.8000000000000001E-2</v>
      </c>
      <c r="K261" s="16">
        <v>10.4</v>
      </c>
      <c r="L261" s="16" t="s">
        <v>759</v>
      </c>
      <c r="M261" s="43">
        <v>23000</v>
      </c>
    </row>
    <row r="262" spans="1:13" ht="88.5" customHeight="1">
      <c r="A262" s="8">
        <f>SUBTOTAL(3,$B$10:B262)</f>
        <v>253</v>
      </c>
      <c r="B262" s="8" t="s">
        <v>37</v>
      </c>
      <c r="C262" s="19"/>
      <c r="D262" s="33" t="s">
        <v>760</v>
      </c>
      <c r="E262" s="34" t="s">
        <v>761</v>
      </c>
      <c r="F262" s="16" t="s">
        <v>762</v>
      </c>
      <c r="G262" s="35">
        <v>8809628886773</v>
      </c>
      <c r="H262" s="48" t="s">
        <v>88</v>
      </c>
      <c r="I262" s="16">
        <v>150</v>
      </c>
      <c r="J262" s="42">
        <v>8.2000000000000003E-2</v>
      </c>
      <c r="K262" s="16">
        <v>7.6</v>
      </c>
      <c r="L262" s="16" t="s">
        <v>763</v>
      </c>
      <c r="M262" s="43">
        <v>4000</v>
      </c>
    </row>
    <row r="263" spans="1:13" ht="88.5" customHeight="1">
      <c r="A263" s="8">
        <f>SUBTOTAL(3,$B$10:B263)</f>
        <v>254</v>
      </c>
      <c r="B263" s="8" t="s">
        <v>37</v>
      </c>
      <c r="C263" s="19"/>
      <c r="D263" s="33" t="s">
        <v>764</v>
      </c>
      <c r="E263" s="34" t="s">
        <v>765</v>
      </c>
      <c r="F263" s="16" t="s">
        <v>762</v>
      </c>
      <c r="G263" s="35">
        <v>8809628886766</v>
      </c>
      <c r="H263" s="48" t="s">
        <v>88</v>
      </c>
      <c r="I263" s="16">
        <v>150</v>
      </c>
      <c r="J263" s="42">
        <v>8.2000000000000003E-2</v>
      </c>
      <c r="K263" s="16">
        <v>7.6</v>
      </c>
      <c r="L263" s="16" t="s">
        <v>763</v>
      </c>
      <c r="M263" s="43">
        <v>4000</v>
      </c>
    </row>
    <row r="264" spans="1:13" ht="88.5" customHeight="1">
      <c r="A264" s="8">
        <f>SUBTOTAL(3,$B$10:B264)</f>
        <v>255</v>
      </c>
      <c r="B264" s="8" t="s">
        <v>37</v>
      </c>
      <c r="C264" s="19"/>
      <c r="D264" s="36" t="s">
        <v>598</v>
      </c>
      <c r="E264" s="34" t="s">
        <v>599</v>
      </c>
      <c r="F264" s="16" t="s">
        <v>766</v>
      </c>
      <c r="G264" s="35">
        <v>8809628888975</v>
      </c>
      <c r="H264" s="48" t="s">
        <v>720</v>
      </c>
      <c r="I264" s="16">
        <v>40</v>
      </c>
      <c r="J264" s="16">
        <v>4.4999999999999998E-2</v>
      </c>
      <c r="K264" s="16">
        <v>14</v>
      </c>
      <c r="L264" s="16" t="s">
        <v>767</v>
      </c>
      <c r="M264" s="46">
        <v>30000</v>
      </c>
    </row>
    <row r="265" spans="1:13" ht="88.5" customHeight="1">
      <c r="A265" s="8">
        <f>SUBTOTAL(3,$B$10:B265)</f>
        <v>256</v>
      </c>
      <c r="B265" s="8" t="s">
        <v>37</v>
      </c>
      <c r="C265" s="19"/>
      <c r="D265" s="36" t="s">
        <v>602</v>
      </c>
      <c r="E265" s="34" t="s">
        <v>603</v>
      </c>
      <c r="F265" s="16" t="s">
        <v>766</v>
      </c>
      <c r="G265" s="35">
        <v>8809628888982</v>
      </c>
      <c r="H265" s="48" t="s">
        <v>720</v>
      </c>
      <c r="I265" s="16">
        <v>40</v>
      </c>
      <c r="J265" s="16">
        <v>4.4999999999999998E-2</v>
      </c>
      <c r="K265" s="16">
        <v>14</v>
      </c>
      <c r="L265" s="16" t="s">
        <v>767</v>
      </c>
      <c r="M265" s="46">
        <v>30000</v>
      </c>
    </row>
    <row r="266" spans="1:13" ht="88.5" customHeight="1">
      <c r="A266" s="8">
        <f>SUBTOTAL(3,$B$10:B266)</f>
        <v>257</v>
      </c>
      <c r="B266" s="8" t="s">
        <v>37</v>
      </c>
      <c r="C266" s="19"/>
      <c r="D266" s="36" t="s">
        <v>604</v>
      </c>
      <c r="E266" s="34" t="s">
        <v>605</v>
      </c>
      <c r="F266" s="16" t="s">
        <v>766</v>
      </c>
      <c r="G266" s="35">
        <v>8809628888999</v>
      </c>
      <c r="H266" s="48" t="s">
        <v>720</v>
      </c>
      <c r="I266" s="16">
        <v>40</v>
      </c>
      <c r="J266" s="16">
        <v>4.4999999999999998E-2</v>
      </c>
      <c r="K266" s="16">
        <v>14</v>
      </c>
      <c r="L266" s="16" t="s">
        <v>767</v>
      </c>
      <c r="M266" s="46">
        <v>30000</v>
      </c>
    </row>
    <row r="267" spans="1:13" ht="88.5" customHeight="1">
      <c r="A267" s="8">
        <f>SUBTOTAL(3,$B$10:B267)</f>
        <v>258</v>
      </c>
      <c r="B267" s="8" t="s">
        <v>37</v>
      </c>
      <c r="C267" s="19"/>
      <c r="D267" s="33" t="s">
        <v>768</v>
      </c>
      <c r="E267" s="34" t="s">
        <v>769</v>
      </c>
      <c r="F267" s="16" t="s">
        <v>770</v>
      </c>
      <c r="G267" s="35" t="s">
        <v>771</v>
      </c>
      <c r="H267" s="48" t="s">
        <v>106</v>
      </c>
      <c r="I267" s="16">
        <v>100</v>
      </c>
      <c r="J267" s="42">
        <f>0.517*0.265*0.238</f>
        <v>3.2607190000000001E-2</v>
      </c>
      <c r="K267" s="16">
        <v>15</v>
      </c>
      <c r="L267" s="16" t="s">
        <v>772</v>
      </c>
      <c r="M267" s="49">
        <v>30000</v>
      </c>
    </row>
    <row r="268" spans="1:13" ht="88.5" customHeight="1">
      <c r="A268" s="8">
        <f>SUBTOTAL(3,$B$10:B268)</f>
        <v>259</v>
      </c>
      <c r="B268" s="8" t="s">
        <v>37</v>
      </c>
      <c r="C268" s="16"/>
      <c r="D268" s="33" t="s">
        <v>863</v>
      </c>
      <c r="E268" s="34" t="s">
        <v>773</v>
      </c>
      <c r="F268" s="9" t="s">
        <v>35</v>
      </c>
      <c r="G268" s="56">
        <v>8809628889064</v>
      </c>
      <c r="H268" s="10" t="s">
        <v>122</v>
      </c>
      <c r="I268" s="16">
        <v>150</v>
      </c>
      <c r="J268" s="17">
        <v>6.0999999999999999E-2</v>
      </c>
      <c r="K268" s="16">
        <v>19.04</v>
      </c>
      <c r="L268" s="16" t="s">
        <v>774</v>
      </c>
      <c r="M268" s="50">
        <v>3000</v>
      </c>
    </row>
    <row r="269" spans="1:13" ht="88.5" customHeight="1">
      <c r="A269" s="8">
        <f>SUBTOTAL(3,$B$10:B269)</f>
        <v>260</v>
      </c>
      <c r="B269" s="8" t="s">
        <v>37</v>
      </c>
      <c r="C269" s="16"/>
      <c r="D269" s="33" t="s">
        <v>864</v>
      </c>
      <c r="E269" s="34" t="s">
        <v>775</v>
      </c>
      <c r="F269" s="9" t="s">
        <v>35</v>
      </c>
      <c r="G269" s="56">
        <v>8809628889071</v>
      </c>
      <c r="H269" s="10" t="s">
        <v>122</v>
      </c>
      <c r="I269" s="16">
        <v>150</v>
      </c>
      <c r="J269" s="17">
        <v>6.0999999999999999E-2</v>
      </c>
      <c r="K269" s="16">
        <v>19.04</v>
      </c>
      <c r="L269" s="16" t="s">
        <v>774</v>
      </c>
      <c r="M269" s="50">
        <v>3000</v>
      </c>
    </row>
    <row r="270" spans="1:13" ht="88.5" customHeight="1">
      <c r="A270" s="8">
        <f>SUBTOTAL(3,$B$10:B270)</f>
        <v>261</v>
      </c>
      <c r="B270" s="8" t="s">
        <v>37</v>
      </c>
      <c r="C270" s="16"/>
      <c r="D270" s="33" t="s">
        <v>865</v>
      </c>
      <c r="E270" s="34" t="s">
        <v>776</v>
      </c>
      <c r="F270" s="9" t="s">
        <v>35</v>
      </c>
      <c r="G270" s="56">
        <v>8809628889088</v>
      </c>
      <c r="H270" s="10" t="s">
        <v>122</v>
      </c>
      <c r="I270" s="16">
        <v>150</v>
      </c>
      <c r="J270" s="17">
        <v>6.0999999999999999E-2</v>
      </c>
      <c r="K270" s="16">
        <v>19.04</v>
      </c>
      <c r="L270" s="16" t="s">
        <v>774</v>
      </c>
      <c r="M270" s="50">
        <v>3000</v>
      </c>
    </row>
    <row r="271" spans="1:13" ht="88.5" customHeight="1">
      <c r="A271" s="8">
        <f>SUBTOTAL(3,$B$10:B271)</f>
        <v>262</v>
      </c>
      <c r="B271" s="8" t="s">
        <v>37</v>
      </c>
      <c r="C271" s="16"/>
      <c r="D271" s="33" t="s">
        <v>866</v>
      </c>
      <c r="E271" s="34" t="s">
        <v>777</v>
      </c>
      <c r="F271" s="9" t="s">
        <v>35</v>
      </c>
      <c r="G271" s="56">
        <v>8809628889118</v>
      </c>
      <c r="H271" s="10" t="s">
        <v>122</v>
      </c>
      <c r="I271" s="16">
        <v>150</v>
      </c>
      <c r="J271" s="17">
        <v>6.0999999999999999E-2</v>
      </c>
      <c r="K271" s="16">
        <v>19.04</v>
      </c>
      <c r="L271" s="16" t="s">
        <v>774</v>
      </c>
      <c r="M271" s="50">
        <v>3000</v>
      </c>
    </row>
    <row r="272" spans="1:13" ht="88.5" customHeight="1">
      <c r="A272" s="8">
        <f>SUBTOTAL(3,$B$10:B272)</f>
        <v>263</v>
      </c>
      <c r="B272" s="8" t="s">
        <v>37</v>
      </c>
      <c r="C272" s="16"/>
      <c r="D272" s="33" t="s">
        <v>867</v>
      </c>
      <c r="E272" s="34" t="s">
        <v>778</v>
      </c>
      <c r="F272" s="9" t="s">
        <v>35</v>
      </c>
      <c r="G272" s="56">
        <v>8809628889095</v>
      </c>
      <c r="H272" s="10" t="s">
        <v>122</v>
      </c>
      <c r="I272" s="16">
        <v>150</v>
      </c>
      <c r="J272" s="17">
        <v>6.0999999999999999E-2</v>
      </c>
      <c r="K272" s="16">
        <v>19.04</v>
      </c>
      <c r="L272" s="16" t="s">
        <v>774</v>
      </c>
      <c r="M272" s="50">
        <v>3000</v>
      </c>
    </row>
    <row r="273" spans="1:13" ht="88.5" customHeight="1">
      <c r="A273" s="8">
        <f>SUBTOTAL(3,$B$10:B273)</f>
        <v>264</v>
      </c>
      <c r="B273" s="8" t="s">
        <v>37</v>
      </c>
      <c r="C273" s="16"/>
      <c r="D273" s="33" t="s">
        <v>868</v>
      </c>
      <c r="E273" s="34" t="s">
        <v>779</v>
      </c>
      <c r="F273" s="9" t="s">
        <v>35</v>
      </c>
      <c r="G273" s="56">
        <v>8809628889101</v>
      </c>
      <c r="H273" s="10" t="s">
        <v>122</v>
      </c>
      <c r="I273" s="16">
        <v>150</v>
      </c>
      <c r="J273" s="17">
        <v>6.0999999999999999E-2</v>
      </c>
      <c r="K273" s="16">
        <v>19.04</v>
      </c>
      <c r="L273" s="16" t="s">
        <v>774</v>
      </c>
      <c r="M273" s="50">
        <v>3000</v>
      </c>
    </row>
    <row r="274" spans="1:13" ht="88.5" customHeight="1">
      <c r="A274" s="8">
        <f>SUBTOTAL(3,$B$10:B274)</f>
        <v>265</v>
      </c>
      <c r="B274" s="8" t="s">
        <v>37</v>
      </c>
      <c r="C274" s="16"/>
      <c r="D274" s="33" t="s">
        <v>869</v>
      </c>
      <c r="E274" s="34" t="s">
        <v>780</v>
      </c>
      <c r="F274" s="9" t="s">
        <v>36</v>
      </c>
      <c r="G274" s="56">
        <v>8809628889002</v>
      </c>
      <c r="H274" s="10" t="s">
        <v>117</v>
      </c>
      <c r="I274" s="16">
        <v>150</v>
      </c>
      <c r="J274" s="17">
        <v>6.0999999999999999E-2</v>
      </c>
      <c r="K274" s="16">
        <v>19.23</v>
      </c>
      <c r="L274" s="16" t="s">
        <v>774</v>
      </c>
      <c r="M274" s="50">
        <v>4000</v>
      </c>
    </row>
    <row r="275" spans="1:13" ht="88.5" customHeight="1">
      <c r="A275" s="8">
        <f>SUBTOTAL(3,$B$10:B275)</f>
        <v>266</v>
      </c>
      <c r="B275" s="8" t="s">
        <v>37</v>
      </c>
      <c r="C275" s="16"/>
      <c r="D275" s="33" t="s">
        <v>870</v>
      </c>
      <c r="E275" s="34" t="s">
        <v>781</v>
      </c>
      <c r="F275" s="9" t="s">
        <v>36</v>
      </c>
      <c r="G275" s="56">
        <v>8809628889019</v>
      </c>
      <c r="H275" s="10" t="s">
        <v>117</v>
      </c>
      <c r="I275" s="16">
        <v>150</v>
      </c>
      <c r="J275" s="17">
        <v>6.0999999999999999E-2</v>
      </c>
      <c r="K275" s="16">
        <v>19.23</v>
      </c>
      <c r="L275" s="16" t="s">
        <v>774</v>
      </c>
      <c r="M275" s="50">
        <v>4000</v>
      </c>
    </row>
    <row r="276" spans="1:13" ht="88.5" customHeight="1">
      <c r="A276" s="8">
        <f>SUBTOTAL(3,$B$10:B276)</f>
        <v>267</v>
      </c>
      <c r="B276" s="8" t="s">
        <v>37</v>
      </c>
      <c r="C276" s="16"/>
      <c r="D276" s="33" t="s">
        <v>871</v>
      </c>
      <c r="E276" s="34" t="s">
        <v>782</v>
      </c>
      <c r="F276" s="9" t="s">
        <v>36</v>
      </c>
      <c r="G276" s="56">
        <v>8809628889026</v>
      </c>
      <c r="H276" s="10" t="s">
        <v>117</v>
      </c>
      <c r="I276" s="16">
        <v>150</v>
      </c>
      <c r="J276" s="17">
        <v>6.0999999999999999E-2</v>
      </c>
      <c r="K276" s="16">
        <v>19.23</v>
      </c>
      <c r="L276" s="16" t="s">
        <v>774</v>
      </c>
      <c r="M276" s="50">
        <v>4000</v>
      </c>
    </row>
    <row r="277" spans="1:13" ht="88.5" customHeight="1">
      <c r="A277" s="8">
        <f>SUBTOTAL(3,$B$10:B277)</f>
        <v>268</v>
      </c>
      <c r="B277" s="8" t="s">
        <v>37</v>
      </c>
      <c r="C277" s="16"/>
      <c r="D277" s="33" t="s">
        <v>872</v>
      </c>
      <c r="E277" s="34" t="s">
        <v>783</v>
      </c>
      <c r="F277" s="9" t="s">
        <v>36</v>
      </c>
      <c r="G277" s="56">
        <v>8809628889057</v>
      </c>
      <c r="H277" s="10" t="s">
        <v>117</v>
      </c>
      <c r="I277" s="16">
        <v>150</v>
      </c>
      <c r="J277" s="17">
        <v>6.0999999999999999E-2</v>
      </c>
      <c r="K277" s="16">
        <v>19.23</v>
      </c>
      <c r="L277" s="16" t="s">
        <v>774</v>
      </c>
      <c r="M277" s="50">
        <v>4000</v>
      </c>
    </row>
    <row r="278" spans="1:13" ht="88.5" customHeight="1">
      <c r="A278" s="8">
        <f>SUBTOTAL(3,$B$10:B278)</f>
        <v>269</v>
      </c>
      <c r="B278" s="8" t="s">
        <v>37</v>
      </c>
      <c r="C278" s="16"/>
      <c r="D278" s="33" t="s">
        <v>873</v>
      </c>
      <c r="E278" s="34" t="s">
        <v>784</v>
      </c>
      <c r="F278" s="9" t="s">
        <v>36</v>
      </c>
      <c r="G278" s="56">
        <v>8809628889040</v>
      </c>
      <c r="H278" s="10" t="s">
        <v>117</v>
      </c>
      <c r="I278" s="16">
        <v>150</v>
      </c>
      <c r="J278" s="17">
        <v>6.0999999999999999E-2</v>
      </c>
      <c r="K278" s="16">
        <v>19.23</v>
      </c>
      <c r="L278" s="16" t="s">
        <v>774</v>
      </c>
      <c r="M278" s="50">
        <v>4000</v>
      </c>
    </row>
    <row r="279" spans="1:13" ht="88.5" customHeight="1">
      <c r="A279" s="8">
        <f>SUBTOTAL(3,$B$10:B279)</f>
        <v>270</v>
      </c>
      <c r="B279" s="8" t="s">
        <v>37</v>
      </c>
      <c r="C279" s="16"/>
      <c r="D279" s="33" t="s">
        <v>874</v>
      </c>
      <c r="E279" s="34" t="s">
        <v>785</v>
      </c>
      <c r="F279" s="9" t="s">
        <v>36</v>
      </c>
      <c r="G279" s="56">
        <v>8809628889033</v>
      </c>
      <c r="H279" s="10" t="s">
        <v>117</v>
      </c>
      <c r="I279" s="16">
        <v>150</v>
      </c>
      <c r="J279" s="17">
        <v>6.0999999999999999E-2</v>
      </c>
      <c r="K279" s="16">
        <v>19.23</v>
      </c>
      <c r="L279" s="16" t="s">
        <v>774</v>
      </c>
      <c r="M279" s="50">
        <v>4000</v>
      </c>
    </row>
    <row r="280" spans="1:13" ht="88.5" customHeight="1">
      <c r="A280" s="8">
        <f>SUBTOTAL(3,$B$10:B280)</f>
        <v>271</v>
      </c>
      <c r="B280" s="8" t="s">
        <v>37</v>
      </c>
      <c r="C280" s="19"/>
      <c r="D280" s="51" t="s">
        <v>786</v>
      </c>
      <c r="E280" s="34" t="s">
        <v>787</v>
      </c>
      <c r="F280" s="16" t="s">
        <v>855</v>
      </c>
      <c r="G280" s="35" t="s">
        <v>788</v>
      </c>
      <c r="H280" s="48" t="s">
        <v>88</v>
      </c>
      <c r="I280" s="16" t="s">
        <v>789</v>
      </c>
      <c r="J280" s="42">
        <v>2.5999999999999999E-2</v>
      </c>
      <c r="K280" s="16">
        <v>7.6</v>
      </c>
      <c r="L280" s="16" t="s">
        <v>790</v>
      </c>
      <c r="M280" s="46">
        <v>15000</v>
      </c>
    </row>
    <row r="281" spans="1:13" ht="88.5" customHeight="1">
      <c r="A281" s="8">
        <f>SUBTOTAL(3,$B$10:B281)</f>
        <v>272</v>
      </c>
      <c r="B281" s="8" t="s">
        <v>37</v>
      </c>
      <c r="C281" s="19"/>
      <c r="D281" s="51" t="s">
        <v>856</v>
      </c>
      <c r="E281" s="34" t="s">
        <v>791</v>
      </c>
      <c r="F281" s="16" t="s">
        <v>792</v>
      </c>
      <c r="G281" s="35" t="s">
        <v>793</v>
      </c>
      <c r="H281" s="48" t="s">
        <v>875</v>
      </c>
      <c r="I281" s="16" t="s">
        <v>794</v>
      </c>
      <c r="J281" s="42">
        <v>2.1000000000000001E-2</v>
      </c>
      <c r="K281" s="16"/>
      <c r="L281" s="16" t="s">
        <v>795</v>
      </c>
      <c r="M281" s="49">
        <v>30000</v>
      </c>
    </row>
    <row r="282" spans="1:13" ht="88.5" customHeight="1">
      <c r="A282" s="8">
        <f>SUBTOTAL(3,$B$10:B282)</f>
        <v>273</v>
      </c>
      <c r="B282" s="8" t="s">
        <v>37</v>
      </c>
      <c r="C282" s="19"/>
      <c r="D282" s="51" t="s">
        <v>857</v>
      </c>
      <c r="E282" s="34" t="s">
        <v>796</v>
      </c>
      <c r="F282" s="16" t="s">
        <v>797</v>
      </c>
      <c r="G282" s="35" t="s">
        <v>798</v>
      </c>
      <c r="H282" s="10" t="s">
        <v>720</v>
      </c>
      <c r="I282" s="16">
        <v>600</v>
      </c>
      <c r="J282" s="17">
        <f t="shared" ref="J282:J287" si="4">0.25*0.57*0.36</f>
        <v>5.1299999999999991E-2</v>
      </c>
      <c r="K282" s="16"/>
      <c r="L282" s="16" t="s">
        <v>51</v>
      </c>
      <c r="M282" s="49">
        <v>1000</v>
      </c>
    </row>
    <row r="283" spans="1:13" ht="88.5" customHeight="1">
      <c r="A283" s="8">
        <f>SUBTOTAL(3,$B$10:B283)</f>
        <v>274</v>
      </c>
      <c r="B283" s="8" t="s">
        <v>37</v>
      </c>
      <c r="C283" s="19"/>
      <c r="D283" s="51" t="s">
        <v>858</v>
      </c>
      <c r="E283" s="34" t="s">
        <v>799</v>
      </c>
      <c r="F283" s="16" t="s">
        <v>797</v>
      </c>
      <c r="G283" s="35" t="s">
        <v>800</v>
      </c>
      <c r="H283" s="10" t="s">
        <v>720</v>
      </c>
      <c r="I283" s="16">
        <v>600</v>
      </c>
      <c r="J283" s="17">
        <f t="shared" si="4"/>
        <v>5.1299999999999991E-2</v>
      </c>
      <c r="K283" s="16"/>
      <c r="L283" s="16" t="s">
        <v>51</v>
      </c>
      <c r="M283" s="49">
        <v>1000</v>
      </c>
    </row>
    <row r="284" spans="1:13" ht="88.5" customHeight="1">
      <c r="A284" s="8">
        <f>SUBTOTAL(3,$B$10:B284)</f>
        <v>275</v>
      </c>
      <c r="B284" s="8" t="s">
        <v>37</v>
      </c>
      <c r="C284" s="19"/>
      <c r="D284" s="51" t="s">
        <v>859</v>
      </c>
      <c r="E284" s="34" t="s">
        <v>801</v>
      </c>
      <c r="F284" s="16" t="s">
        <v>797</v>
      </c>
      <c r="G284" s="35" t="s">
        <v>802</v>
      </c>
      <c r="H284" s="10" t="s">
        <v>720</v>
      </c>
      <c r="I284" s="16">
        <v>600</v>
      </c>
      <c r="J284" s="17">
        <f t="shared" si="4"/>
        <v>5.1299999999999991E-2</v>
      </c>
      <c r="K284" s="16"/>
      <c r="L284" s="16" t="s">
        <v>51</v>
      </c>
      <c r="M284" s="49">
        <v>1000</v>
      </c>
    </row>
    <row r="285" spans="1:13" ht="88.5" customHeight="1">
      <c r="A285" s="8">
        <f>SUBTOTAL(3,$B$10:B285)</f>
        <v>276</v>
      </c>
      <c r="B285" s="8" t="s">
        <v>37</v>
      </c>
      <c r="C285" s="19"/>
      <c r="D285" s="51" t="s">
        <v>860</v>
      </c>
      <c r="E285" s="34" t="s">
        <v>803</v>
      </c>
      <c r="F285" s="16" t="s">
        <v>797</v>
      </c>
      <c r="G285" s="35" t="s">
        <v>804</v>
      </c>
      <c r="H285" s="10" t="s">
        <v>720</v>
      </c>
      <c r="I285" s="16">
        <v>600</v>
      </c>
      <c r="J285" s="17">
        <f t="shared" si="4"/>
        <v>5.1299999999999991E-2</v>
      </c>
      <c r="K285" s="16"/>
      <c r="L285" s="16" t="s">
        <v>51</v>
      </c>
      <c r="M285" s="49">
        <v>1000</v>
      </c>
    </row>
    <row r="286" spans="1:13" ht="88.5" customHeight="1">
      <c r="A286" s="8">
        <f>SUBTOTAL(3,$B$10:B286)</f>
        <v>277</v>
      </c>
      <c r="B286" s="8" t="s">
        <v>37</v>
      </c>
      <c r="C286" s="19"/>
      <c r="D286" s="51" t="s">
        <v>861</v>
      </c>
      <c r="E286" s="34" t="s">
        <v>805</v>
      </c>
      <c r="F286" s="16" t="s">
        <v>797</v>
      </c>
      <c r="G286" s="35" t="s">
        <v>806</v>
      </c>
      <c r="H286" s="10" t="s">
        <v>720</v>
      </c>
      <c r="I286" s="16">
        <v>600</v>
      </c>
      <c r="J286" s="17">
        <f t="shared" si="4"/>
        <v>5.1299999999999991E-2</v>
      </c>
      <c r="K286" s="16"/>
      <c r="L286" s="16" t="s">
        <v>51</v>
      </c>
      <c r="M286" s="49">
        <v>1000</v>
      </c>
    </row>
    <row r="287" spans="1:13" ht="88.5" customHeight="1">
      <c r="A287" s="8">
        <f>SUBTOTAL(3,$B$10:B287)</f>
        <v>278</v>
      </c>
      <c r="B287" s="8" t="s">
        <v>37</v>
      </c>
      <c r="C287" s="19"/>
      <c r="D287" s="51" t="s">
        <v>862</v>
      </c>
      <c r="E287" s="34" t="s">
        <v>807</v>
      </c>
      <c r="F287" s="16" t="s">
        <v>797</v>
      </c>
      <c r="G287" s="35" t="s">
        <v>808</v>
      </c>
      <c r="H287" s="10" t="s">
        <v>720</v>
      </c>
      <c r="I287" s="16">
        <v>600</v>
      </c>
      <c r="J287" s="17">
        <f t="shared" si="4"/>
        <v>5.1299999999999991E-2</v>
      </c>
      <c r="K287" s="16"/>
      <c r="L287" s="16" t="s">
        <v>51</v>
      </c>
      <c r="M287" s="49">
        <v>1000</v>
      </c>
    </row>
    <row r="288" spans="1:13" ht="88.5" customHeight="1"/>
    <row r="289" ht="88.5" customHeight="1"/>
    <row r="290" ht="88.5" customHeight="1"/>
    <row r="291" ht="88.5" customHeight="1"/>
    <row r="292" ht="88.5" customHeight="1"/>
    <row r="293" ht="88.5" customHeight="1"/>
    <row r="294" ht="88.5" customHeight="1"/>
    <row r="295" ht="88.5" customHeight="1"/>
    <row r="296" ht="88.5" customHeight="1"/>
    <row r="297" ht="88.5" customHeight="1"/>
    <row r="298" ht="88.5" customHeight="1"/>
    <row r="299" ht="88.5" customHeight="1"/>
    <row r="300" ht="88.5" customHeight="1"/>
    <row r="301" ht="88.5" customHeight="1"/>
    <row r="302" ht="88.5" customHeight="1"/>
    <row r="303" ht="88.5" customHeight="1"/>
    <row r="304" ht="88.5" customHeight="1"/>
    <row r="305" ht="88.5" customHeight="1"/>
    <row r="306" ht="88.5" customHeight="1"/>
    <row r="307" ht="88.5" customHeight="1"/>
    <row r="308" ht="88.5" customHeight="1"/>
    <row r="309" ht="88.5" customHeight="1"/>
    <row r="310" ht="88.5" customHeight="1"/>
    <row r="311" ht="88.5" customHeight="1"/>
    <row r="312" ht="88.5" customHeight="1"/>
    <row r="313" ht="88.5" customHeight="1"/>
    <row r="314" ht="88.5" customHeight="1"/>
    <row r="315" ht="88.5" customHeight="1"/>
    <row r="316" ht="88.5" customHeight="1"/>
    <row r="317" ht="88.5" customHeight="1"/>
    <row r="318" ht="88.5" customHeight="1"/>
    <row r="319" ht="88.5" customHeight="1"/>
    <row r="320" ht="88.5" customHeight="1"/>
    <row r="321" ht="88.5" customHeight="1"/>
    <row r="322" ht="88.5" customHeight="1"/>
    <row r="323" ht="88.5" customHeight="1"/>
    <row r="324" ht="88.5" customHeight="1"/>
    <row r="325" ht="88.5" customHeight="1"/>
    <row r="326" ht="88.5" customHeight="1"/>
    <row r="327" ht="88.5" customHeight="1"/>
    <row r="328" ht="88.5" customHeight="1"/>
    <row r="329" ht="88.5" customHeight="1"/>
    <row r="330" ht="88.5" customHeight="1"/>
    <row r="331" ht="88.5" customHeight="1"/>
    <row r="332" ht="88.5" customHeight="1"/>
    <row r="333" ht="88.5" customHeight="1"/>
    <row r="334" ht="88.5" customHeight="1"/>
    <row r="335" ht="88.5" customHeight="1"/>
    <row r="336" ht="88.5" customHeight="1"/>
    <row r="337" ht="88.5" customHeight="1"/>
    <row r="338" ht="88.5" customHeight="1"/>
    <row r="339" ht="88.5" customHeight="1"/>
    <row r="340" ht="88.5" customHeight="1"/>
  </sheetData>
  <mergeCells count="2">
    <mergeCell ref="A1:D1"/>
    <mergeCell ref="E1:M1"/>
  </mergeCells>
  <phoneticPr fontId="2" type="noConversion"/>
  <pageMargins left="0.7" right="0.7" top="0.75" bottom="0.75" header="0.3" footer="0.3"/>
  <pageSetup paperSize="9" scale="3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텐제로 공급가리스트</vt:lpstr>
      <vt:lpstr>'텐제로 공급가리스트'!Print_Area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아트페이스_상품개발팀</dc:creator>
  <cp:lastModifiedBy>RICH</cp:lastModifiedBy>
  <cp:lastPrinted>2024-06-17T08:33:51Z</cp:lastPrinted>
  <dcterms:created xsi:type="dcterms:W3CDTF">2016-07-04T02:15:33Z</dcterms:created>
  <dcterms:modified xsi:type="dcterms:W3CDTF">2026-02-25T08:03:50Z</dcterms:modified>
</cp:coreProperties>
</file>